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570" windowWidth="16005" windowHeight="110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<sst xmlns="http://schemas.openxmlformats.org/spreadsheetml/2006/main" count="4321" uniqueCount="1003">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</sst>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4" xfId="61" applyFont="1" applyBorder="1" applyAlignment="1" applyProtection="1">
      <alignment horizontal="left" vertical="center" wrapText="1"/>
      <protection/>
    </xf>
    <xf numFmtId="49" fontId="11" fillId="0" borderId="35" xfId="61" applyNumberFormat="1" applyFont="1" applyBorder="1" applyAlignment="1" applyProtection="1">
      <alignment horizontal="center" vertical="center" wrapText="1"/>
      <protection/>
    </xf>
    <xf numFmtId="3" fontId="4" fillId="34" borderId="35" xfId="66" applyNumberFormat="1" applyFont="1" applyFill="1" applyBorder="1" applyAlignment="1" applyProtection="1">
      <alignment horizontal="right" vertical="top"/>
      <protection locked="0"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8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8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8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8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8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8" fillId="0" borderId="47" xfId="70" applyNumberFormat="1" applyFont="1" applyFill="1" applyBorder="1" applyAlignment="1" applyProtection="1">
      <alignment horizontal="centerContinuous"/>
      <protection/>
    </xf>
    <xf numFmtId="0" fontId="79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7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Fill="1" applyBorder="1" applyAlignment="1" applyProtection="1">
      <alignment horizontal="right" vertical="center" wrapText="1"/>
      <protection/>
    </xf>
    <xf numFmtId="3" fontId="3" fillId="0" borderId="22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7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38" xfId="64" applyNumberFormat="1" applyFont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5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5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5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963</v>
      </c>
      <c r="B1" s="2"/>
      <c r="Z1" s="682">
        <v>1</v>
      </c>
      <c r="AA1" s="683">
        <f>IF(ISBLANK(_endDate),"",_endDate)</f>
        <v>43100</v>
      </c>
    </row>
    <row r="2" spans="1:27" ht="15.75">
      <c r="A2" s="670" t="s">
        <v>964</v>
      </c>
      <c r="B2" s="665"/>
      <c r="Z2" s="682">
        <v>2</v>
      </c>
      <c r="AA2" s="683">
        <f>IF(ISBLANK(_pdeReportingDate),"",_pdeReportingDate)</f>
        <v>43182</v>
      </c>
    </row>
    <row r="3" spans="1:27" ht="15.75">
      <c r="A3" s="666" t="s">
        <v>962</v>
      </c>
      <c r="B3" s="667"/>
      <c r="Z3" s="682">
        <v>3</v>
      </c>
      <c r="AA3" s="683" t="str">
        <f>IF(ISBLANK(_authorName),"",_authorName)</f>
        <v>Людмила Стамова</v>
      </c>
    </row>
    <row r="4" spans="1:2" ht="15.75">
      <c r="A4" s="664" t="s">
        <v>965</v>
      </c>
      <c r="B4" s="665"/>
    </row>
    <row r="5" spans="1:2" ht="47.25">
      <c r="A5" s="668" t="s">
        <v>929</v>
      </c>
      <c r="B5" s="66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>
        <v>42736</v>
      </c>
    </row>
    <row r="10" spans="1:2" ht="15.75">
      <c r="A10" s="7" t="s">
        <v>2</v>
      </c>
      <c r="B10" s="561">
        <v>43100</v>
      </c>
    </row>
    <row r="11" spans="1:2" ht="15.75">
      <c r="A11" s="7" t="s">
        <v>977</v>
      </c>
      <c r="B11" s="561">
        <v>43182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992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993</v>
      </c>
    </row>
    <row r="17" spans="1:2" ht="15.75">
      <c r="A17" s="7" t="s">
        <v>920</v>
      </c>
      <c r="B17" s="560" t="s">
        <v>995</v>
      </c>
    </row>
    <row r="18" spans="1:2" ht="15.75">
      <c r="A18" s="7" t="s">
        <v>919</v>
      </c>
      <c r="B18" s="560" t="s">
        <v>996</v>
      </c>
    </row>
    <row r="19" spans="1:2" ht="15.75">
      <c r="A19" s="7" t="s">
        <v>4</v>
      </c>
      <c r="B19" s="560" t="s">
        <v>1002</v>
      </c>
    </row>
    <row r="20" spans="1:2" ht="15.75">
      <c r="A20" s="7" t="s">
        <v>5</v>
      </c>
      <c r="B20" s="560" t="s">
        <v>1002</v>
      </c>
    </row>
    <row r="21" spans="1:2" ht="15.75">
      <c r="A21" s="10" t="s">
        <v>6</v>
      </c>
      <c r="B21" s="562" t="s">
        <v>997</v>
      </c>
    </row>
    <row r="22" spans="1:2" ht="15.75">
      <c r="A22" s="10" t="s">
        <v>917</v>
      </c>
      <c r="B22" s="562" t="s">
        <v>1001</v>
      </c>
    </row>
    <row r="23" spans="1:2" ht="15.75">
      <c r="A23" s="10" t="s">
        <v>7</v>
      </c>
      <c r="B23" s="672" t="s">
        <v>998</v>
      </c>
    </row>
    <row r="24" spans="1:2" ht="15.75">
      <c r="A24" s="10" t="s">
        <v>918</v>
      </c>
      <c r="B24" s="673"/>
    </row>
    <row r="25" spans="1:2" ht="15.75">
      <c r="A25" s="7" t="s">
        <v>921</v>
      </c>
      <c r="B25" s="674"/>
    </row>
    <row r="26" spans="1:2" ht="15.75">
      <c r="A26" s="10" t="s">
        <v>970</v>
      </c>
      <c r="B26" s="562" t="s">
        <v>999</v>
      </c>
    </row>
    <row r="27" spans="1:2" ht="15.75">
      <c r="A27" s="10" t="s">
        <v>971</v>
      </c>
      <c r="B27" s="562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934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ТОПЛИВО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01.01.2017 г. до 31.12.2017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935</v>
      </c>
      <c r="B5" s="654" t="s">
        <v>937</v>
      </c>
      <c r="C5" s="655" t="s">
        <v>939</v>
      </c>
      <c r="D5" s="656" t="s">
        <v>941</v>
      </c>
      <c r="E5" s="655" t="s">
        <v>940</v>
      </c>
      <c r="F5" s="654" t="s">
        <v>938</v>
      </c>
      <c r="G5" s="653" t="s">
        <v>936</v>
      </c>
    </row>
    <row r="6" spans="1:7" ht="18.75" customHeight="1">
      <c r="A6" s="659" t="s">
        <v>984</v>
      </c>
      <c r="B6" s="650" t="s">
        <v>946</v>
      </c>
      <c r="C6" s="657">
        <f>'1-Баланс'!C95</f>
        <v>171727</v>
      </c>
      <c r="D6" s="658">
        <f aca="true" t="shared" si="0" ref="D6:D15">C6-E6</f>
        <v>0</v>
      </c>
      <c r="E6" s="657">
        <f>'1-Баланс'!G95</f>
        <v>171727</v>
      </c>
      <c r="F6" s="651" t="s">
        <v>947</v>
      </c>
      <c r="G6" s="659" t="s">
        <v>984</v>
      </c>
    </row>
    <row r="7" spans="1:7" ht="18.75" customHeight="1">
      <c r="A7" s="659" t="s">
        <v>984</v>
      </c>
      <c r="B7" s="650" t="s">
        <v>945</v>
      </c>
      <c r="C7" s="657">
        <f>'1-Баланс'!G37</f>
        <v>112896</v>
      </c>
      <c r="D7" s="658">
        <f t="shared" si="0"/>
        <v>107485</v>
      </c>
      <c r="E7" s="657">
        <f>'1-Баланс'!G18</f>
        <v>5411</v>
      </c>
      <c r="F7" s="651" t="s">
        <v>455</v>
      </c>
      <c r="G7" s="659" t="s">
        <v>984</v>
      </c>
    </row>
    <row r="8" spans="1:7" ht="18.75" customHeight="1">
      <c r="A8" s="659" t="s">
        <v>984</v>
      </c>
      <c r="B8" s="650" t="s">
        <v>943</v>
      </c>
      <c r="C8" s="657">
        <f>ABS('1-Баланс'!G32)-ABS('1-Баланс'!G33)</f>
        <v>-4804</v>
      </c>
      <c r="D8" s="658">
        <f t="shared" si="0"/>
        <v>0</v>
      </c>
      <c r="E8" s="657">
        <f>ABS('2-Отчет за доходите'!C44)-ABS('2-Отчет за доходите'!G44)</f>
        <v>-4804</v>
      </c>
      <c r="F8" s="651" t="s">
        <v>944</v>
      </c>
      <c r="G8" s="660" t="s">
        <v>986</v>
      </c>
    </row>
    <row r="9" spans="1:7" ht="18.75" customHeight="1">
      <c r="A9" s="659" t="s">
        <v>984</v>
      </c>
      <c r="B9" s="650" t="s">
        <v>949</v>
      </c>
      <c r="C9" s="657">
        <f>'1-Баланс'!D92</f>
        <v>4109</v>
      </c>
      <c r="D9" s="658">
        <f t="shared" si="0"/>
        <v>0</v>
      </c>
      <c r="E9" s="657">
        <f>'3-Отчет за паричния поток'!C45</f>
        <v>4109</v>
      </c>
      <c r="F9" s="651" t="s">
        <v>948</v>
      </c>
      <c r="G9" s="660" t="s">
        <v>985</v>
      </c>
    </row>
    <row r="10" spans="1:7" ht="18.75" customHeight="1">
      <c r="A10" s="659" t="s">
        <v>984</v>
      </c>
      <c r="B10" s="650" t="s">
        <v>950</v>
      </c>
      <c r="C10" s="657">
        <f>'1-Баланс'!C92</f>
        <v>1825</v>
      </c>
      <c r="D10" s="658">
        <f t="shared" si="0"/>
        <v>0</v>
      </c>
      <c r="E10" s="657">
        <f>'3-Отчет за паричния поток'!C46</f>
        <v>1825</v>
      </c>
      <c r="F10" s="651" t="s">
        <v>951</v>
      </c>
      <c r="G10" s="660" t="s">
        <v>985</v>
      </c>
    </row>
    <row r="11" spans="1:7" ht="18.75" customHeight="1">
      <c r="A11" s="659" t="s">
        <v>984</v>
      </c>
      <c r="B11" s="650" t="s">
        <v>945</v>
      </c>
      <c r="C11" s="657">
        <f>'1-Баланс'!G37</f>
        <v>112896</v>
      </c>
      <c r="D11" s="658">
        <f t="shared" si="0"/>
        <v>0</v>
      </c>
      <c r="E11" s="657">
        <f>'4-Отчет за собствения капитал'!L34</f>
        <v>112896</v>
      </c>
      <c r="F11" s="651" t="s">
        <v>952</v>
      </c>
      <c r="G11" s="660" t="s">
        <v>987</v>
      </c>
    </row>
    <row r="12" spans="1:7" ht="18.75" customHeight="1">
      <c r="A12" s="659" t="s">
        <v>984</v>
      </c>
      <c r="B12" s="650" t="s">
        <v>953</v>
      </c>
      <c r="C12" s="657">
        <f>'1-Баланс'!C36</f>
        <v>1</v>
      </c>
      <c r="D12" s="658">
        <f t="shared" si="0"/>
        <v>0</v>
      </c>
      <c r="E12" s="657">
        <f>'Справка 5'!C27+'Справка 5'!C97</f>
        <v>1</v>
      </c>
      <c r="F12" s="651" t="s">
        <v>957</v>
      </c>
      <c r="G12" s="660" t="s">
        <v>988</v>
      </c>
    </row>
    <row r="13" spans="1:7" ht="18.75" customHeight="1">
      <c r="A13" s="659" t="s">
        <v>984</v>
      </c>
      <c r="B13" s="650" t="s">
        <v>954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958</v>
      </c>
      <c r="G13" s="660" t="s">
        <v>988</v>
      </c>
    </row>
    <row r="14" spans="1:7" ht="18.75" customHeight="1">
      <c r="A14" s="659" t="s">
        <v>984</v>
      </c>
      <c r="B14" s="650" t="s">
        <v>955</v>
      </c>
      <c r="C14" s="657">
        <f>'1-Баланс'!C38</f>
        <v>3289</v>
      </c>
      <c r="D14" s="658">
        <f t="shared" si="0"/>
        <v>0</v>
      </c>
      <c r="E14" s="657">
        <f>'Справка 5'!C61+'Справка 5'!C131</f>
        <v>3289</v>
      </c>
      <c r="F14" s="651" t="s">
        <v>959</v>
      </c>
      <c r="G14" s="660" t="s">
        <v>988</v>
      </c>
    </row>
    <row r="15" spans="1:7" ht="18.75" customHeight="1">
      <c r="A15" s="659" t="s">
        <v>984</v>
      </c>
      <c r="B15" s="650" t="s">
        <v>956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960</v>
      </c>
      <c r="G15" s="66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8" t="s">
        <v>881</v>
      </c>
      <c r="B2" s="626"/>
      <c r="C2" s="626"/>
      <c r="D2" s="627"/>
    </row>
    <row r="3" spans="1:5" ht="31.5">
      <c r="A3" s="575">
        <v>1</v>
      </c>
      <c r="B3" s="573" t="s">
        <v>885</v>
      </c>
      <c r="C3" s="574" t="s">
        <v>884</v>
      </c>
      <c r="D3" s="625">
        <f>(ABS('1-Баланс'!G32)-ABS('1-Баланс'!G33))/'2-Отчет за доходите'!G16</f>
        <v>-0.030438005689702147</v>
      </c>
      <c r="E3" s="629"/>
    </row>
    <row r="4" spans="1:4" ht="31.5">
      <c r="A4" s="575">
        <v>2</v>
      </c>
      <c r="B4" s="573" t="s">
        <v>911</v>
      </c>
      <c r="C4" s="574" t="s">
        <v>888</v>
      </c>
      <c r="D4" s="625">
        <f>(ABS('1-Баланс'!G32)-ABS('1-Баланс'!G33))/'1-Баланс'!G37</f>
        <v>-0.042552437641723354</v>
      </c>
    </row>
    <row r="5" spans="1:4" ht="31.5">
      <c r="A5" s="575">
        <v>3</v>
      </c>
      <c r="B5" s="573" t="s">
        <v>889</v>
      </c>
      <c r="C5" s="574" t="s">
        <v>890</v>
      </c>
      <c r="D5" s="625">
        <f>(ABS('1-Баланс'!G32)-ABS('1-Баланс'!G33))/('1-Баланс'!G56+'1-Баланс'!G79)</f>
        <v>-0.08165762948105591</v>
      </c>
    </row>
    <row r="6" spans="1:4" ht="31.5">
      <c r="A6" s="575">
        <v>4</v>
      </c>
      <c r="B6" s="573" t="s">
        <v>912</v>
      </c>
      <c r="C6" s="574" t="s">
        <v>891</v>
      </c>
      <c r="D6" s="625">
        <f>(ABS('1-Баланс'!G32)-ABS('1-Баланс'!G33))/('1-Баланс'!C95)</f>
        <v>-0.027974634157703796</v>
      </c>
    </row>
    <row r="7" spans="1:4" ht="24" customHeight="1">
      <c r="A7" s="628" t="s">
        <v>892</v>
      </c>
      <c r="B7" s="626"/>
      <c r="C7" s="626"/>
      <c r="D7" s="627"/>
    </row>
    <row r="8" spans="1:4" ht="31.5">
      <c r="A8" s="575">
        <v>5</v>
      </c>
      <c r="B8" s="573" t="s">
        <v>893</v>
      </c>
      <c r="C8" s="574" t="s">
        <v>894</v>
      </c>
      <c r="D8" s="624">
        <f>'2-Отчет за доходите'!G36/'2-Отчет за доходите'!C36</f>
        <v>0.9680892129530345</v>
      </c>
    </row>
    <row r="9" spans="1:4" ht="24" customHeight="1">
      <c r="A9" s="628" t="s">
        <v>895</v>
      </c>
      <c r="B9" s="626"/>
      <c r="C9" s="626"/>
      <c r="D9" s="627"/>
    </row>
    <row r="10" spans="1:4" ht="31.5">
      <c r="A10" s="575">
        <v>6</v>
      </c>
      <c r="B10" s="573" t="s">
        <v>896</v>
      </c>
      <c r="C10" s="574" t="s">
        <v>897</v>
      </c>
      <c r="D10" s="624">
        <f>'1-Баланс'!C94/'1-Баланс'!G79</f>
        <v>1.7024095858660953</v>
      </c>
    </row>
    <row r="11" spans="1:4" ht="63">
      <c r="A11" s="575">
        <v>7</v>
      </c>
      <c r="B11" s="573" t="s">
        <v>898</v>
      </c>
      <c r="C11" s="574" t="s">
        <v>966</v>
      </c>
      <c r="D11" s="624">
        <f>('1-Баланс'!C76+'1-Баланс'!C85+'1-Баланс'!C92)/'1-Баланс'!G79</f>
        <v>0.7077229194909695</v>
      </c>
    </row>
    <row r="12" spans="1:4" ht="47.25">
      <c r="A12" s="575">
        <v>8</v>
      </c>
      <c r="B12" s="573" t="s">
        <v>899</v>
      </c>
      <c r="C12" s="574" t="s">
        <v>967</v>
      </c>
      <c r="D12" s="624">
        <f>('1-Баланс'!C85+'1-Баланс'!C92)/'1-Баланс'!G79</f>
        <v>0.03990466611273888</v>
      </c>
    </row>
    <row r="13" spans="1:4" ht="31.5">
      <c r="A13" s="575">
        <v>9</v>
      </c>
      <c r="B13" s="573" t="s">
        <v>900</v>
      </c>
      <c r="C13" s="574" t="s">
        <v>901</v>
      </c>
      <c r="D13" s="624">
        <f>'1-Баланс'!C92/'1-Баланс'!G79</f>
        <v>0.03990466611273888</v>
      </c>
    </row>
    <row r="14" spans="1:4" ht="24" customHeight="1">
      <c r="A14" s="628" t="s">
        <v>902</v>
      </c>
      <c r="B14" s="626"/>
      <c r="C14" s="626"/>
      <c r="D14" s="627"/>
    </row>
    <row r="15" spans="1:4" ht="31.5">
      <c r="A15" s="575">
        <v>10</v>
      </c>
      <c r="B15" s="573" t="s">
        <v>916</v>
      </c>
      <c r="C15" s="574" t="s">
        <v>903</v>
      </c>
      <c r="D15" s="624">
        <f>'2-Отчет за доходите'!G16/('1-Баланс'!C20+'1-Баланс'!C21+'1-Баланс'!C22+'1-Баланс'!C28+'1-Баланс'!C65)</f>
        <v>1.1639049283570422</v>
      </c>
    </row>
    <row r="16" spans="1:4" ht="31.5">
      <c r="A16" s="631">
        <v>11</v>
      </c>
      <c r="B16" s="573" t="s">
        <v>902</v>
      </c>
      <c r="C16" s="574" t="s">
        <v>915</v>
      </c>
      <c r="D16" s="632">
        <f>'2-Отчет за доходите'!G16/('1-Баланс'!C95)</f>
        <v>0.9190692203322716</v>
      </c>
    </row>
    <row r="17" spans="1:4" ht="24" customHeight="1">
      <c r="A17" s="628" t="s">
        <v>905</v>
      </c>
      <c r="B17" s="626"/>
      <c r="C17" s="626"/>
      <c r="D17" s="627"/>
    </row>
    <row r="18" spans="1:4" ht="31.5">
      <c r="A18" s="575">
        <v>12</v>
      </c>
      <c r="B18" s="573" t="s">
        <v>932</v>
      </c>
      <c r="C18" s="574" t="s">
        <v>904</v>
      </c>
      <c r="D18" s="624">
        <f>'1-Баланс'!G56/('1-Баланс'!G37+'1-Баланс'!G56)</f>
        <v>0.10395021945663648</v>
      </c>
    </row>
    <row r="19" spans="1:4" ht="31.5">
      <c r="A19" s="575">
        <v>13</v>
      </c>
      <c r="B19" s="573" t="s">
        <v>933</v>
      </c>
      <c r="C19" s="574" t="s">
        <v>906</v>
      </c>
      <c r="D19" s="624">
        <f>D4/D5</f>
        <v>0.5211079223356009</v>
      </c>
    </row>
    <row r="20" spans="1:4" ht="31.5">
      <c r="A20" s="575">
        <v>14</v>
      </c>
      <c r="B20" s="573" t="s">
        <v>907</v>
      </c>
      <c r="C20" s="574" t="s">
        <v>908</v>
      </c>
      <c r="D20" s="624">
        <f>D6/D5</f>
        <v>0.34258445090172185</v>
      </c>
    </row>
    <row r="21" spans="1:5" ht="15.75">
      <c r="A21" s="575">
        <v>15</v>
      </c>
      <c r="B21" s="573" t="s">
        <v>909</v>
      </c>
      <c r="C21" s="574" t="s">
        <v>910</v>
      </c>
      <c r="D21" s="661">
        <f>'2-Отчет за доходите'!C37+'2-Отчет за доходите'!C25</f>
        <v>1586</v>
      </c>
      <c r="E21" s="681"/>
    </row>
    <row r="22" spans="1:4" ht="47.25">
      <c r="A22" s="575">
        <v>16</v>
      </c>
      <c r="B22" s="573" t="s">
        <v>913</v>
      </c>
      <c r="C22" s="574" t="s">
        <v>914</v>
      </c>
      <c r="D22" s="630">
        <f>D21/'1-Баланс'!G37</f>
        <v>0.014048327664399092</v>
      </c>
    </row>
    <row r="23" spans="1:4" ht="31.5">
      <c r="A23" s="575">
        <v>17</v>
      </c>
      <c r="B23" s="573" t="s">
        <v>980</v>
      </c>
      <c r="C23" s="574" t="s">
        <v>981</v>
      </c>
      <c r="D23" s="630">
        <f>(D21+'2-Отчет за доходите'!C14)/'2-Отчет за доходите'!G31</f>
        <v>0.033418356044735024</v>
      </c>
    </row>
    <row r="24" spans="1:4" ht="31.5">
      <c r="A24" s="575">
        <v>18</v>
      </c>
      <c r="B24" s="573" t="s">
        <v>982</v>
      </c>
      <c r="C24" s="574" t="s">
        <v>983</v>
      </c>
      <c r="D24" s="630">
        <f>('1-Баланс'!G56+'1-Баланс'!G79)/(D21+'2-Отчет за доходите'!C14)</f>
        <v>11.142234848484849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4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40509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4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14439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4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686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4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6827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4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7791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4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4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547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4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408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4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71207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4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19138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4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4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4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4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4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4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4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4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4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4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3290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4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4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4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3289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4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4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4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4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4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4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4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4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3290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4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225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4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4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4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4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225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4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4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4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93869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4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1806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4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4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43443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4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4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4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4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45249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4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22997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4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4858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4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1458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4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4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645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4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384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4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4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200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4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30542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4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4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4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4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4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4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4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4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444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4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4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4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1330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4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1825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4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242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4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77858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4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171727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4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4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4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4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-6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4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4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4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5411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4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9551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4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19717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4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4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4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4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4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54017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4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58272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4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58272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4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4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4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4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-4804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4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53468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4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112896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4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4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6561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4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4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4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4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4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2865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4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9426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4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4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4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3671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4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4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13097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4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34303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4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4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10630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4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294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4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4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8124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4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661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4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631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4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127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4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793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4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135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4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627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4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45695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4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4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39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4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4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45734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4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171727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4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1783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4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3976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4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3694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4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7379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4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1310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4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139911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4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4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3064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4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357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4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4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161117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4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1586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4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4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212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4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290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4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2088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4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163205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4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4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4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4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163205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4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4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-404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4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4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-404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4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4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4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4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4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162801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4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4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153597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4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1433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4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2799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4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157829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4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4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4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112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4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4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4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4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4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168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4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157997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4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5208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4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4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4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157997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4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5208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4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4804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4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4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4804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4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162801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4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172000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4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-153129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4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4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-8623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4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-15932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4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-75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4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4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-313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4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-14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4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4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-6086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4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-2251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4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3537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4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4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179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4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17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4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4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1535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4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4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4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4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3017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4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4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4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77626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4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-74869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4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-501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4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-1471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4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4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4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785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4">
        <f t="shared" si="20"/>
        <v>43100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-2284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4">
        <f t="shared" si="20"/>
        <v>43100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4109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4">
        <f t="shared" si="20"/>
        <v>43100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1825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4">
        <f t="shared" si="20"/>
        <v>43100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444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4">
        <f t="shared" si="20"/>
        <v>43100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1381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4">
        <f aca="true" t="shared" si="23" ref="C218:C281">endDate</f>
        <v>43100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5412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4">
        <f t="shared" si="23"/>
        <v>43100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4">
        <f t="shared" si="23"/>
        <v>43100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4">
        <f t="shared" si="23"/>
        <v>43100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4">
        <f t="shared" si="23"/>
        <v>43100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5412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4">
        <f t="shared" si="23"/>
        <v>43100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4">
        <f t="shared" si="23"/>
        <v>43100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4">
        <f t="shared" si="23"/>
        <v>43100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4">
        <f t="shared" si="23"/>
        <v>43100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4">
        <f t="shared" si="23"/>
        <v>43100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4">
        <f t="shared" si="23"/>
        <v>43100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4">
        <f t="shared" si="23"/>
        <v>43100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4">
        <f t="shared" si="23"/>
        <v>43100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4">
        <f t="shared" si="23"/>
        <v>43100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4">
        <f t="shared" si="23"/>
        <v>43100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4">
        <f t="shared" si="23"/>
        <v>43100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4">
        <f t="shared" si="23"/>
        <v>43100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4">
        <f t="shared" si="23"/>
        <v>43100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-1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4">
        <f t="shared" si="23"/>
        <v>43100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5411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4">
        <f t="shared" si="23"/>
        <v>43100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4">
        <f t="shared" si="23"/>
        <v>43100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4">
        <f t="shared" si="23"/>
        <v>43100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5411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4">
        <f t="shared" si="23"/>
        <v>43100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9555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4">
        <f t="shared" si="23"/>
        <v>43100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4">
        <f t="shared" si="23"/>
        <v>43100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4">
        <f t="shared" si="23"/>
        <v>43100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4">
        <f t="shared" si="23"/>
        <v>43100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9555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4">
        <f t="shared" si="23"/>
        <v>43100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4">
        <f t="shared" si="23"/>
        <v>43100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4">
        <f t="shared" si="23"/>
        <v>43100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4">
        <f t="shared" si="23"/>
        <v>43100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4">
        <f t="shared" si="23"/>
        <v>43100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4">
        <f t="shared" si="23"/>
        <v>43100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4">
        <f t="shared" si="23"/>
        <v>43100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4">
        <f t="shared" si="23"/>
        <v>43100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4">
        <f t="shared" si="23"/>
        <v>43100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4">
        <f t="shared" si="23"/>
        <v>43100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4">
        <f t="shared" si="23"/>
        <v>43100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4">
        <f t="shared" si="23"/>
        <v>43100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4">
        <f t="shared" si="23"/>
        <v>43100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-4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4">
        <f t="shared" si="23"/>
        <v>43100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9551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4">
        <f t="shared" si="23"/>
        <v>43100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4">
        <f t="shared" si="23"/>
        <v>43100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4">
        <f t="shared" si="23"/>
        <v>43100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9551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4">
        <f t="shared" si="23"/>
        <v>43100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20732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4">
        <f t="shared" si="23"/>
        <v>43100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4">
        <f t="shared" si="23"/>
        <v>43100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4">
        <f t="shared" si="23"/>
        <v>43100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4">
        <f t="shared" si="23"/>
        <v>43100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20732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4">
        <f t="shared" si="23"/>
        <v>43100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4">
        <f t="shared" si="23"/>
        <v>43100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4">
        <f t="shared" si="23"/>
        <v>43100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4">
        <f t="shared" si="23"/>
        <v>43100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4">
        <f t="shared" si="23"/>
        <v>43100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4">
        <f t="shared" si="23"/>
        <v>43100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4">
        <f t="shared" si="23"/>
        <v>43100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4">
        <f t="shared" si="23"/>
        <v>43100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4">
        <f t="shared" si="23"/>
        <v>43100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4">
        <f t="shared" si="23"/>
        <v>43100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4">
        <f t="shared" si="23"/>
        <v>43100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4">
        <f t="shared" si="23"/>
        <v>43100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4">
        <f t="shared" si="23"/>
        <v>43100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-1015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4">
        <f t="shared" si="23"/>
        <v>43100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19717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4">
        <f t="shared" si="23"/>
        <v>43100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4">
        <f aca="true" t="shared" si="26" ref="C282:C345">endDate</f>
        <v>43100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4">
        <f t="shared" si="26"/>
        <v>43100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19717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4">
        <f t="shared" si="26"/>
        <v>43100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4">
        <f t="shared" si="26"/>
        <v>43100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4">
        <f t="shared" si="26"/>
        <v>43100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4">
        <f t="shared" si="26"/>
        <v>43100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4">
        <f t="shared" si="26"/>
        <v>43100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4">
        <f t="shared" si="26"/>
        <v>43100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4">
        <f t="shared" si="26"/>
        <v>43100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4">
        <f t="shared" si="26"/>
        <v>43100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4">
        <f t="shared" si="26"/>
        <v>43100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4">
        <f t="shared" si="26"/>
        <v>43100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4">
        <f t="shared" si="26"/>
        <v>43100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4">
        <f t="shared" si="26"/>
        <v>43100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4">
        <f t="shared" si="26"/>
        <v>43100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4">
        <f t="shared" si="26"/>
        <v>43100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4">
        <f t="shared" si="26"/>
        <v>43100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4">
        <f t="shared" si="26"/>
        <v>43100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4">
        <f t="shared" si="26"/>
        <v>43100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4">
        <f t="shared" si="26"/>
        <v>43100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4">
        <f t="shared" si="26"/>
        <v>43100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4">
        <f t="shared" si="26"/>
        <v>43100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4">
        <f t="shared" si="26"/>
        <v>43100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4">
        <f t="shared" si="26"/>
        <v>43100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4">
        <f t="shared" si="26"/>
        <v>43100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4">
        <f t="shared" si="26"/>
        <v>43100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4">
        <f t="shared" si="26"/>
        <v>43100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4">
        <f t="shared" si="26"/>
        <v>43100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4">
        <f t="shared" si="26"/>
        <v>43100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4">
        <f t="shared" si="26"/>
        <v>43100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4">
        <f t="shared" si="26"/>
        <v>43100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4">
        <f t="shared" si="26"/>
        <v>43100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4">
        <f t="shared" si="26"/>
        <v>43100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4">
        <f t="shared" si="26"/>
        <v>43100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4">
        <f t="shared" si="26"/>
        <v>43100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4">
        <f t="shared" si="26"/>
        <v>43100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4">
        <f t="shared" si="26"/>
        <v>43100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4">
        <f t="shared" si="26"/>
        <v>43100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4">
        <f t="shared" si="26"/>
        <v>43100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4">
        <f t="shared" si="26"/>
        <v>43100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4">
        <f t="shared" si="26"/>
        <v>43100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4">
        <f t="shared" si="26"/>
        <v>43100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4">
        <f t="shared" si="26"/>
        <v>43100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4">
        <f t="shared" si="26"/>
        <v>43100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4">
        <f t="shared" si="26"/>
        <v>43100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4">
        <f t="shared" si="26"/>
        <v>43100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4">
        <f t="shared" si="26"/>
        <v>43100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4">
        <f t="shared" si="26"/>
        <v>43100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4">
        <f t="shared" si="26"/>
        <v>43100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4">
        <f t="shared" si="26"/>
        <v>43100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4">
        <f t="shared" si="26"/>
        <v>43100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4">
        <f t="shared" si="26"/>
        <v>43100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4">
        <f t="shared" si="26"/>
        <v>43100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4">
        <f t="shared" si="26"/>
        <v>43100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4">
        <f t="shared" si="26"/>
        <v>43100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4">
        <f t="shared" si="26"/>
        <v>43100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4">
        <f t="shared" si="26"/>
        <v>43100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4">
        <f t="shared" si="26"/>
        <v>43100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4">
        <f t="shared" si="26"/>
        <v>43100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4">
        <f t="shared" si="26"/>
        <v>43100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4">
        <f t="shared" si="26"/>
        <v>43100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4">
        <f t="shared" si="26"/>
        <v>43100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4">
        <f t="shared" si="26"/>
        <v>43100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4">
        <f t="shared" si="26"/>
        <v>43100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4">
        <f aca="true" t="shared" si="29" ref="C346:C409">endDate</f>
        <v>43100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4">
        <f t="shared" si="29"/>
        <v>43100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4">
        <f t="shared" si="29"/>
        <v>43100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4">
        <f t="shared" si="29"/>
        <v>43100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4">
        <f t="shared" si="29"/>
        <v>43100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57257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4">
        <f t="shared" si="29"/>
        <v>43100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4">
        <f t="shared" si="29"/>
        <v>43100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4">
        <f t="shared" si="29"/>
        <v>43100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4">
        <f t="shared" si="29"/>
        <v>43100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57257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4">
        <f t="shared" si="29"/>
        <v>43100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4">
        <f t="shared" si="29"/>
        <v>43100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4">
        <f t="shared" si="29"/>
        <v>43100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4">
        <f t="shared" si="29"/>
        <v>43100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4">
        <f t="shared" si="29"/>
        <v>43100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4">
        <f t="shared" si="29"/>
        <v>43100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4">
        <f t="shared" si="29"/>
        <v>43100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4">
        <f t="shared" si="29"/>
        <v>43100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4">
        <f t="shared" si="29"/>
        <v>43100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4">
        <f t="shared" si="29"/>
        <v>43100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4">
        <f t="shared" si="29"/>
        <v>43100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4">
        <f t="shared" si="29"/>
        <v>43100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4">
        <f t="shared" si="29"/>
        <v>43100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1015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4">
        <f t="shared" si="29"/>
        <v>43100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58272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4">
        <f t="shared" si="29"/>
        <v>43100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4">
        <f t="shared" si="29"/>
        <v>43100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4">
        <f t="shared" si="29"/>
        <v>43100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58272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4">
        <f t="shared" si="29"/>
        <v>43100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4">
        <f t="shared" si="29"/>
        <v>43100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4">
        <f t="shared" si="29"/>
        <v>43100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4">
        <f t="shared" si="29"/>
        <v>43100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4">
        <f t="shared" si="29"/>
        <v>43100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4">
        <f t="shared" si="29"/>
        <v>43100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-4804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4">
        <f t="shared" si="29"/>
        <v>43100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4">
        <f t="shared" si="29"/>
        <v>43100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4">
        <f t="shared" si="29"/>
        <v>43100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4">
        <f t="shared" si="29"/>
        <v>43100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4">
        <f t="shared" si="29"/>
        <v>43100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4">
        <f t="shared" si="29"/>
        <v>43100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4">
        <f t="shared" si="29"/>
        <v>43100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4">
        <f t="shared" si="29"/>
        <v>43100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4">
        <f t="shared" si="29"/>
        <v>43100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4">
        <f t="shared" si="29"/>
        <v>43100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4">
        <f t="shared" si="29"/>
        <v>43100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4">
        <f t="shared" si="29"/>
        <v>43100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4">
        <f t="shared" si="29"/>
        <v>43100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-4804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4">
        <f t="shared" si="29"/>
        <v>43100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4">
        <f t="shared" si="29"/>
        <v>43100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4">
        <f t="shared" si="29"/>
        <v>43100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-4804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4">
        <f t="shared" si="29"/>
        <v>43100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4">
        <f t="shared" si="29"/>
        <v>43100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4">
        <f t="shared" si="29"/>
        <v>43100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4">
        <f t="shared" si="29"/>
        <v>43100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4">
        <f t="shared" si="29"/>
        <v>43100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4">
        <f t="shared" si="29"/>
        <v>43100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4">
        <f t="shared" si="29"/>
        <v>43100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4">
        <f t="shared" si="29"/>
        <v>43100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4">
        <f t="shared" si="29"/>
        <v>43100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4">
        <f t="shared" si="29"/>
        <v>43100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4">
        <f t="shared" si="29"/>
        <v>43100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4">
        <f t="shared" si="29"/>
        <v>43100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4">
        <f t="shared" si="29"/>
        <v>43100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4">
        <f t="shared" si="29"/>
        <v>43100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4">
        <f t="shared" si="29"/>
        <v>43100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4">
        <f t="shared" si="29"/>
        <v>43100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4">
        <f aca="true" t="shared" si="32" ref="C410:C459">endDate</f>
        <v>43100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4">
        <f t="shared" si="32"/>
        <v>43100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4">
        <f t="shared" si="32"/>
        <v>43100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4">
        <f t="shared" si="32"/>
        <v>43100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4">
        <f t="shared" si="32"/>
        <v>43100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4">
        <f t="shared" si="32"/>
        <v>43100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4">
        <f t="shared" si="32"/>
        <v>43100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117705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4">
        <f t="shared" si="32"/>
        <v>43100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4">
        <f t="shared" si="32"/>
        <v>43100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4">
        <f t="shared" si="32"/>
        <v>43100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4">
        <f t="shared" si="32"/>
        <v>43100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117705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4">
        <f t="shared" si="32"/>
        <v>43100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-4804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4">
        <f t="shared" si="32"/>
        <v>43100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4">
        <f t="shared" si="32"/>
        <v>43100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4">
        <f t="shared" si="32"/>
        <v>43100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4">
        <f t="shared" si="32"/>
        <v>43100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4">
        <f t="shared" si="32"/>
        <v>43100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4">
        <f t="shared" si="32"/>
        <v>43100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4">
        <f t="shared" si="32"/>
        <v>43100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4">
        <f t="shared" si="32"/>
        <v>43100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4">
        <f t="shared" si="32"/>
        <v>43100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4">
        <f t="shared" si="32"/>
        <v>43100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4">
        <f t="shared" si="32"/>
        <v>43100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4">
        <f t="shared" si="32"/>
        <v>43100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-5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4">
        <f t="shared" si="32"/>
        <v>43100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112896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4">
        <f t="shared" si="32"/>
        <v>43100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4">
        <f t="shared" si="32"/>
        <v>43100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4">
        <f t="shared" si="32"/>
        <v>43100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112896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4">
        <f t="shared" si="32"/>
        <v>43100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4">
        <f t="shared" si="32"/>
        <v>43100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4">
        <f t="shared" si="32"/>
        <v>43100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4">
        <f t="shared" si="32"/>
        <v>43100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4">
        <f t="shared" si="32"/>
        <v>43100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4">
        <f t="shared" si="32"/>
        <v>43100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4">
        <f t="shared" si="32"/>
        <v>43100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4">
        <f t="shared" si="32"/>
        <v>43100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4">
        <f t="shared" si="32"/>
        <v>43100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4">
        <f t="shared" si="32"/>
        <v>43100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4">
        <f t="shared" si="32"/>
        <v>43100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4">
        <f t="shared" si="32"/>
        <v>43100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4">
        <f t="shared" si="32"/>
        <v>43100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4">
        <f t="shared" si="32"/>
        <v>43100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4">
        <f t="shared" si="32"/>
        <v>43100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4">
        <f t="shared" si="32"/>
        <v>43100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4">
        <f t="shared" si="32"/>
        <v>43100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4">
        <f t="shared" si="32"/>
        <v>43100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4">
        <f t="shared" si="32"/>
        <v>43100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4">
        <f t="shared" si="32"/>
        <v>43100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4">
        <f t="shared" si="32"/>
        <v>43100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4">
        <f t="shared" si="32"/>
        <v>43100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4">
        <f aca="true" t="shared" si="35" ref="C461:C524">endDate</f>
        <v>43100</v>
      </c>
      <c r="D461" s="105" t="s">
        <v>523</v>
      </c>
      <c r="E461" s="479">
        <v>1</v>
      </c>
      <c r="F461" s="105" t="s">
        <v>522</v>
      </c>
      <c r="H461" s="105">
        <f>'Справка 6'!D11</f>
        <v>39552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4">
        <f t="shared" si="35"/>
        <v>43100</v>
      </c>
      <c r="D462" s="105" t="s">
        <v>526</v>
      </c>
      <c r="E462" s="479">
        <v>1</v>
      </c>
      <c r="F462" s="105" t="s">
        <v>525</v>
      </c>
      <c r="H462" s="105">
        <f>'Справка 6'!D12</f>
        <v>24080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4">
        <f t="shared" si="35"/>
        <v>43100</v>
      </c>
      <c r="D463" s="105" t="s">
        <v>529</v>
      </c>
      <c r="E463" s="479">
        <v>1</v>
      </c>
      <c r="F463" s="105" t="s">
        <v>528</v>
      </c>
      <c r="H463" s="105">
        <f>'Справка 6'!D13</f>
        <v>7140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4">
        <f t="shared" si="35"/>
        <v>43100</v>
      </c>
      <c r="D464" s="105" t="s">
        <v>532</v>
      </c>
      <c r="E464" s="479">
        <v>1</v>
      </c>
      <c r="F464" s="105" t="s">
        <v>531</v>
      </c>
      <c r="H464" s="105">
        <f>'Справка 6'!D14</f>
        <v>17607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4">
        <f t="shared" si="35"/>
        <v>43100</v>
      </c>
      <c r="D465" s="105" t="s">
        <v>535</v>
      </c>
      <c r="E465" s="479">
        <v>1</v>
      </c>
      <c r="F465" s="105" t="s">
        <v>534</v>
      </c>
      <c r="H465" s="105">
        <f>'Справка 6'!D15</f>
        <v>14905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4">
        <f t="shared" si="35"/>
        <v>43100</v>
      </c>
      <c r="D466" s="105" t="s">
        <v>537</v>
      </c>
      <c r="E466" s="479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4">
        <f t="shared" si="35"/>
        <v>43100</v>
      </c>
      <c r="D467" s="105" t="s">
        <v>540</v>
      </c>
      <c r="E467" s="479">
        <v>1</v>
      </c>
      <c r="F467" s="105" t="s">
        <v>539</v>
      </c>
      <c r="H467" s="105">
        <f>'Справка 6'!D17</f>
        <v>532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4">
        <f t="shared" si="35"/>
        <v>43100</v>
      </c>
      <c r="D468" s="105" t="s">
        <v>543</v>
      </c>
      <c r="E468" s="479">
        <v>1</v>
      </c>
      <c r="F468" s="105" t="s">
        <v>542</v>
      </c>
      <c r="H468" s="105">
        <f>'Справка 6'!D18</f>
        <v>2575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4">
        <f t="shared" si="35"/>
        <v>43100</v>
      </c>
      <c r="D469" s="105" t="s">
        <v>545</v>
      </c>
      <c r="E469" s="479">
        <v>1</v>
      </c>
      <c r="F469" s="105" t="s">
        <v>828</v>
      </c>
      <c r="H469" s="105">
        <f>'Справка 6'!D19</f>
        <v>106391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4">
        <f t="shared" si="35"/>
        <v>43100</v>
      </c>
      <c r="D470" s="105" t="s">
        <v>547</v>
      </c>
      <c r="E470" s="479">
        <v>1</v>
      </c>
      <c r="F470" s="105" t="s">
        <v>546</v>
      </c>
      <c r="H470" s="105">
        <f>'Справка 6'!D20</f>
        <v>22862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4">
        <f t="shared" si="35"/>
        <v>43100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4">
        <f t="shared" si="35"/>
        <v>43100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4">
        <f t="shared" si="35"/>
        <v>43100</v>
      </c>
      <c r="D473" s="105" t="s">
        <v>555</v>
      </c>
      <c r="E473" s="479">
        <v>1</v>
      </c>
      <c r="F473" s="105" t="s">
        <v>554</v>
      </c>
      <c r="H473" s="105">
        <f>'Справка 6'!D24</f>
        <v>254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4">
        <f t="shared" si="35"/>
        <v>43100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4">
        <f t="shared" si="35"/>
        <v>43100</v>
      </c>
      <c r="D475" s="105" t="s">
        <v>558</v>
      </c>
      <c r="E475" s="479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4">
        <f t="shared" si="35"/>
        <v>43100</v>
      </c>
      <c r="D476" s="105" t="s">
        <v>560</v>
      </c>
      <c r="E476" s="479">
        <v>1</v>
      </c>
      <c r="F476" s="105" t="s">
        <v>863</v>
      </c>
      <c r="H476" s="105">
        <f>'Справка 6'!D27</f>
        <v>326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4">
        <f t="shared" si="35"/>
        <v>43100</v>
      </c>
      <c r="D477" s="105" t="s">
        <v>562</v>
      </c>
      <c r="E477" s="479">
        <v>1</v>
      </c>
      <c r="F477" s="105" t="s">
        <v>561</v>
      </c>
      <c r="H477" s="105">
        <f>'Справка 6'!D29</f>
        <v>3290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4">
        <f t="shared" si="35"/>
        <v>43100</v>
      </c>
      <c r="D478" s="105" t="s">
        <v>563</v>
      </c>
      <c r="E478" s="479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4">
        <f t="shared" si="35"/>
        <v>43100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4">
        <f t="shared" si="35"/>
        <v>43100</v>
      </c>
      <c r="D480" s="105" t="s">
        <v>565</v>
      </c>
      <c r="E480" s="479">
        <v>1</v>
      </c>
      <c r="F480" s="105" t="s">
        <v>113</v>
      </c>
      <c r="H480" s="105">
        <f>'Справка 6'!D32</f>
        <v>3289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4">
        <f t="shared" si="35"/>
        <v>43100</v>
      </c>
      <c r="D481" s="105" t="s">
        <v>566</v>
      </c>
      <c r="E481" s="47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4">
        <f t="shared" si="35"/>
        <v>43100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4">
        <f t="shared" si="35"/>
        <v>43100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4">
        <f t="shared" si="35"/>
        <v>43100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4">
        <f t="shared" si="35"/>
        <v>43100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4">
        <f t="shared" si="35"/>
        <v>43100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4">
        <f t="shared" si="35"/>
        <v>43100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4">
        <f t="shared" si="35"/>
        <v>43100</v>
      </c>
      <c r="D488" s="105" t="s">
        <v>578</v>
      </c>
      <c r="E488" s="479">
        <v>1</v>
      </c>
      <c r="F488" s="105" t="s">
        <v>827</v>
      </c>
      <c r="H488" s="105">
        <f>'Справка 6'!D40</f>
        <v>3290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4">
        <f t="shared" si="35"/>
        <v>43100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4">
        <f t="shared" si="35"/>
        <v>43100</v>
      </c>
      <c r="D490" s="105" t="s">
        <v>583</v>
      </c>
      <c r="E490" s="479">
        <v>1</v>
      </c>
      <c r="F490" s="105" t="s">
        <v>582</v>
      </c>
      <c r="H490" s="105">
        <f>'Справка 6'!D42</f>
        <v>132869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4">
        <f t="shared" si="35"/>
        <v>43100</v>
      </c>
      <c r="D491" s="105" t="s">
        <v>523</v>
      </c>
      <c r="E491" s="479">
        <v>2</v>
      </c>
      <c r="F491" s="105" t="s">
        <v>522</v>
      </c>
      <c r="H491" s="105">
        <f>'Справка 6'!E11</f>
        <v>2534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4">
        <f t="shared" si="35"/>
        <v>43100</v>
      </c>
      <c r="D492" s="105" t="s">
        <v>526</v>
      </c>
      <c r="E492" s="479">
        <v>2</v>
      </c>
      <c r="F492" s="105" t="s">
        <v>525</v>
      </c>
      <c r="H492" s="105">
        <f>'Справка 6'!E12</f>
        <v>2721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4">
        <f t="shared" si="35"/>
        <v>43100</v>
      </c>
      <c r="D493" s="105" t="s">
        <v>529</v>
      </c>
      <c r="E493" s="479">
        <v>2</v>
      </c>
      <c r="F493" s="105" t="s">
        <v>528</v>
      </c>
      <c r="H493" s="105">
        <f>'Справка 6'!E13</f>
        <v>150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4">
        <f t="shared" si="35"/>
        <v>43100</v>
      </c>
      <c r="D494" s="105" t="s">
        <v>532</v>
      </c>
      <c r="E494" s="479">
        <v>2</v>
      </c>
      <c r="F494" s="105" t="s">
        <v>531</v>
      </c>
      <c r="H494" s="105">
        <f>'Справка 6'!E14</f>
        <v>808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4">
        <f t="shared" si="35"/>
        <v>43100</v>
      </c>
      <c r="D495" s="105" t="s">
        <v>535</v>
      </c>
      <c r="E495" s="479">
        <v>2</v>
      </c>
      <c r="F495" s="105" t="s">
        <v>534</v>
      </c>
      <c r="H495" s="105">
        <f>'Справка 6'!E15</f>
        <v>4355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4">
        <f t="shared" si="35"/>
        <v>43100</v>
      </c>
      <c r="D496" s="105" t="s">
        <v>537</v>
      </c>
      <c r="E496" s="479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4">
        <f t="shared" si="35"/>
        <v>43100</v>
      </c>
      <c r="D497" s="105" t="s">
        <v>540</v>
      </c>
      <c r="E497" s="479">
        <v>2</v>
      </c>
      <c r="F497" s="105" t="s">
        <v>539</v>
      </c>
      <c r="H497" s="105">
        <f>'Справка 6'!E17</f>
        <v>5379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4">
        <f t="shared" si="35"/>
        <v>43100</v>
      </c>
      <c r="D498" s="105" t="s">
        <v>543</v>
      </c>
      <c r="E498" s="479">
        <v>2</v>
      </c>
      <c r="F498" s="105" t="s">
        <v>542</v>
      </c>
      <c r="H498" s="105">
        <f>'Справка 6'!E18</f>
        <v>175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4">
        <f t="shared" si="35"/>
        <v>43100</v>
      </c>
      <c r="D499" s="105" t="s">
        <v>545</v>
      </c>
      <c r="E499" s="479">
        <v>2</v>
      </c>
      <c r="F499" s="105" t="s">
        <v>828</v>
      </c>
      <c r="H499" s="105">
        <f>'Справка 6'!E19</f>
        <v>16122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4">
        <f t="shared" si="35"/>
        <v>43100</v>
      </c>
      <c r="D500" s="105" t="s">
        <v>547</v>
      </c>
      <c r="E500" s="479">
        <v>2</v>
      </c>
      <c r="F500" s="105" t="s">
        <v>546</v>
      </c>
      <c r="H500" s="105">
        <f>'Справка 6'!E20</f>
        <v>1745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4">
        <f t="shared" si="35"/>
        <v>43100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4">
        <f t="shared" si="35"/>
        <v>43100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4">
        <f t="shared" si="35"/>
        <v>43100</v>
      </c>
      <c r="D503" s="105" t="s">
        <v>555</v>
      </c>
      <c r="E503" s="479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4">
        <f t="shared" si="35"/>
        <v>43100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4">
        <f t="shared" si="35"/>
        <v>43100</v>
      </c>
      <c r="D505" s="105" t="s">
        <v>558</v>
      </c>
      <c r="E505" s="479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4">
        <f t="shared" si="35"/>
        <v>43100</v>
      </c>
      <c r="D506" s="105" t="s">
        <v>560</v>
      </c>
      <c r="E506" s="479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4">
        <f t="shared" si="35"/>
        <v>43100</v>
      </c>
      <c r="D507" s="105" t="s">
        <v>562</v>
      </c>
      <c r="E507" s="479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4">
        <f t="shared" si="35"/>
        <v>43100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4">
        <f t="shared" si="35"/>
        <v>43100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4">
        <f t="shared" si="35"/>
        <v>43100</v>
      </c>
      <c r="D510" s="105" t="s">
        <v>565</v>
      </c>
      <c r="E510" s="479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4">
        <f t="shared" si="35"/>
        <v>43100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4">
        <f t="shared" si="35"/>
        <v>43100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4">
        <f t="shared" si="35"/>
        <v>43100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4">
        <f t="shared" si="35"/>
        <v>43100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4">
        <f t="shared" si="35"/>
        <v>43100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4">
        <f t="shared" si="35"/>
        <v>43100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4">
        <f t="shared" si="35"/>
        <v>43100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4">
        <f t="shared" si="35"/>
        <v>43100</v>
      </c>
      <c r="D518" s="105" t="s">
        <v>578</v>
      </c>
      <c r="E518" s="479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4">
        <f t="shared" si="35"/>
        <v>43100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4">
        <f t="shared" si="35"/>
        <v>43100</v>
      </c>
      <c r="D520" s="105" t="s">
        <v>583</v>
      </c>
      <c r="E520" s="479">
        <v>2</v>
      </c>
      <c r="F520" s="105" t="s">
        <v>582</v>
      </c>
      <c r="H520" s="105">
        <f>'Справка 6'!E42</f>
        <v>17867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4">
        <f t="shared" si="35"/>
        <v>43100</v>
      </c>
      <c r="D521" s="105" t="s">
        <v>523</v>
      </c>
      <c r="E521" s="479">
        <v>3</v>
      </c>
      <c r="F521" s="105" t="s">
        <v>522</v>
      </c>
      <c r="H521" s="105">
        <f>'Справка 6'!F11</f>
        <v>1577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4">
        <f t="shared" si="35"/>
        <v>43100</v>
      </c>
      <c r="D522" s="105" t="s">
        <v>526</v>
      </c>
      <c r="E522" s="479">
        <v>3</v>
      </c>
      <c r="F522" s="105" t="s">
        <v>525</v>
      </c>
      <c r="H522" s="105">
        <f>'Справка 6'!F12</f>
        <v>2057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4">
        <f t="shared" si="35"/>
        <v>43100</v>
      </c>
      <c r="D523" s="105" t="s">
        <v>529</v>
      </c>
      <c r="E523" s="479">
        <v>3</v>
      </c>
      <c r="F523" s="105" t="s">
        <v>528</v>
      </c>
      <c r="H523" s="105">
        <f>'Справка 6'!F13</f>
        <v>436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4">
        <f t="shared" si="35"/>
        <v>43100</v>
      </c>
      <c r="D524" s="105" t="s">
        <v>532</v>
      </c>
      <c r="E524" s="479">
        <v>3</v>
      </c>
      <c r="F524" s="105" t="s">
        <v>531</v>
      </c>
      <c r="H524" s="105">
        <f>'Справка 6'!F14</f>
        <v>237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4">
        <f aca="true" t="shared" si="38" ref="C525:C588">endDate</f>
        <v>43100</v>
      </c>
      <c r="D525" s="105" t="s">
        <v>535</v>
      </c>
      <c r="E525" s="479">
        <v>3</v>
      </c>
      <c r="F525" s="105" t="s">
        <v>534</v>
      </c>
      <c r="H525" s="105">
        <f>'Справка 6'!F15</f>
        <v>399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4">
        <f t="shared" si="38"/>
        <v>43100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4">
        <f t="shared" si="38"/>
        <v>43100</v>
      </c>
      <c r="D527" s="105" t="s">
        <v>540</v>
      </c>
      <c r="E527" s="479">
        <v>3</v>
      </c>
      <c r="F527" s="105" t="s">
        <v>539</v>
      </c>
      <c r="H527" s="105">
        <f>'Справка 6'!F17</f>
        <v>5364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4">
        <f t="shared" si="38"/>
        <v>43100</v>
      </c>
      <c r="D528" s="105" t="s">
        <v>543</v>
      </c>
      <c r="E528" s="479">
        <v>3</v>
      </c>
      <c r="F528" s="105" t="s">
        <v>542</v>
      </c>
      <c r="H528" s="105">
        <f>'Справка 6'!F18</f>
        <v>153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4">
        <f t="shared" si="38"/>
        <v>43100</v>
      </c>
      <c r="D529" s="105" t="s">
        <v>545</v>
      </c>
      <c r="E529" s="479">
        <v>3</v>
      </c>
      <c r="F529" s="105" t="s">
        <v>828</v>
      </c>
      <c r="H529" s="105">
        <f>'Справка 6'!F19</f>
        <v>10223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4">
        <f t="shared" si="38"/>
        <v>43100</v>
      </c>
      <c r="D530" s="105" t="s">
        <v>547</v>
      </c>
      <c r="E530" s="479">
        <v>3</v>
      </c>
      <c r="F530" s="105" t="s">
        <v>546</v>
      </c>
      <c r="H530" s="105">
        <f>'Справка 6'!F20</f>
        <v>5525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4">
        <f t="shared" si="38"/>
        <v>43100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4">
        <f t="shared" si="38"/>
        <v>43100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4">
        <f t="shared" si="38"/>
        <v>43100</v>
      </c>
      <c r="D533" s="105" t="s">
        <v>555</v>
      </c>
      <c r="E533" s="479">
        <v>3</v>
      </c>
      <c r="F533" s="105" t="s">
        <v>554</v>
      </c>
      <c r="H533" s="105">
        <f>'Справка 6'!F24</f>
        <v>5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4">
        <f t="shared" si="38"/>
        <v>43100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4">
        <f t="shared" si="38"/>
        <v>43100</v>
      </c>
      <c r="D535" s="105" t="s">
        <v>558</v>
      </c>
      <c r="E535" s="47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4">
        <f t="shared" si="38"/>
        <v>43100</v>
      </c>
      <c r="D536" s="105" t="s">
        <v>560</v>
      </c>
      <c r="E536" s="479">
        <v>3</v>
      </c>
      <c r="F536" s="105" t="s">
        <v>863</v>
      </c>
      <c r="H536" s="105">
        <f>'Справка 6'!F27</f>
        <v>5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4">
        <f t="shared" si="38"/>
        <v>43100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4">
        <f t="shared" si="38"/>
        <v>43100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4">
        <f t="shared" si="38"/>
        <v>43100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4">
        <f t="shared" si="38"/>
        <v>43100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4">
        <f t="shared" si="38"/>
        <v>43100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4">
        <f t="shared" si="38"/>
        <v>43100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4">
        <f t="shared" si="38"/>
        <v>43100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4">
        <f t="shared" si="38"/>
        <v>43100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4">
        <f t="shared" si="38"/>
        <v>43100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4">
        <f t="shared" si="38"/>
        <v>43100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4">
        <f t="shared" si="38"/>
        <v>43100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4">
        <f t="shared" si="38"/>
        <v>43100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4">
        <f t="shared" si="38"/>
        <v>43100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4">
        <f t="shared" si="38"/>
        <v>43100</v>
      </c>
      <c r="D550" s="105" t="s">
        <v>583</v>
      </c>
      <c r="E550" s="479">
        <v>3</v>
      </c>
      <c r="F550" s="105" t="s">
        <v>582</v>
      </c>
      <c r="H550" s="105">
        <f>'Справка 6'!F42</f>
        <v>15753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4">
        <f t="shared" si="38"/>
        <v>43100</v>
      </c>
      <c r="D551" s="105" t="s">
        <v>523</v>
      </c>
      <c r="E551" s="479">
        <v>4</v>
      </c>
      <c r="F551" s="105" t="s">
        <v>522</v>
      </c>
      <c r="H551" s="105">
        <f>'Справка 6'!G11</f>
        <v>40509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4">
        <f t="shared" si="38"/>
        <v>43100</v>
      </c>
      <c r="D552" s="105" t="s">
        <v>526</v>
      </c>
      <c r="E552" s="479">
        <v>4</v>
      </c>
      <c r="F552" s="105" t="s">
        <v>525</v>
      </c>
      <c r="H552" s="105">
        <f>'Справка 6'!G12</f>
        <v>24744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4">
        <f t="shared" si="38"/>
        <v>43100</v>
      </c>
      <c r="D553" s="105" t="s">
        <v>529</v>
      </c>
      <c r="E553" s="479">
        <v>4</v>
      </c>
      <c r="F553" s="105" t="s">
        <v>528</v>
      </c>
      <c r="H553" s="105">
        <f>'Справка 6'!G13</f>
        <v>6854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4">
        <f t="shared" si="38"/>
        <v>43100</v>
      </c>
      <c r="D554" s="105" t="s">
        <v>532</v>
      </c>
      <c r="E554" s="479">
        <v>4</v>
      </c>
      <c r="F554" s="105" t="s">
        <v>531</v>
      </c>
      <c r="H554" s="105">
        <f>'Справка 6'!G14</f>
        <v>18178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4">
        <f t="shared" si="38"/>
        <v>43100</v>
      </c>
      <c r="D555" s="105" t="s">
        <v>535</v>
      </c>
      <c r="E555" s="479">
        <v>4</v>
      </c>
      <c r="F555" s="105" t="s">
        <v>534</v>
      </c>
      <c r="H555" s="105">
        <f>'Справка 6'!G15</f>
        <v>18861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4">
        <f t="shared" si="38"/>
        <v>43100</v>
      </c>
      <c r="D556" s="105" t="s">
        <v>537</v>
      </c>
      <c r="E556" s="479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4">
        <f t="shared" si="38"/>
        <v>43100</v>
      </c>
      <c r="D557" s="105" t="s">
        <v>540</v>
      </c>
      <c r="E557" s="479">
        <v>4</v>
      </c>
      <c r="F557" s="105" t="s">
        <v>539</v>
      </c>
      <c r="H557" s="105">
        <f>'Справка 6'!G17</f>
        <v>547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4">
        <f t="shared" si="38"/>
        <v>43100</v>
      </c>
      <c r="D558" s="105" t="s">
        <v>543</v>
      </c>
      <c r="E558" s="479">
        <v>4</v>
      </c>
      <c r="F558" s="105" t="s">
        <v>542</v>
      </c>
      <c r="H558" s="105">
        <f>'Справка 6'!G18</f>
        <v>2597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4">
        <f t="shared" si="38"/>
        <v>43100</v>
      </c>
      <c r="D559" s="105" t="s">
        <v>545</v>
      </c>
      <c r="E559" s="479">
        <v>4</v>
      </c>
      <c r="F559" s="105" t="s">
        <v>828</v>
      </c>
      <c r="H559" s="105">
        <f>'Справка 6'!G19</f>
        <v>112290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4">
        <f t="shared" si="38"/>
        <v>43100</v>
      </c>
      <c r="D560" s="105" t="s">
        <v>547</v>
      </c>
      <c r="E560" s="479">
        <v>4</v>
      </c>
      <c r="F560" s="105" t="s">
        <v>546</v>
      </c>
      <c r="H560" s="105">
        <f>'Справка 6'!G20</f>
        <v>19082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4">
        <f t="shared" si="38"/>
        <v>43100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4">
        <f t="shared" si="38"/>
        <v>43100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4">
        <f t="shared" si="38"/>
        <v>43100</v>
      </c>
      <c r="D563" s="105" t="s">
        <v>555</v>
      </c>
      <c r="E563" s="479">
        <v>4</v>
      </c>
      <c r="F563" s="105" t="s">
        <v>554</v>
      </c>
      <c r="H563" s="105">
        <f>'Справка 6'!G24</f>
        <v>249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4">
        <f t="shared" si="38"/>
        <v>43100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4">
        <f t="shared" si="38"/>
        <v>43100</v>
      </c>
      <c r="D565" s="105" t="s">
        <v>558</v>
      </c>
      <c r="E565" s="479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4">
        <f t="shared" si="38"/>
        <v>43100</v>
      </c>
      <c r="D566" s="105" t="s">
        <v>560</v>
      </c>
      <c r="E566" s="479">
        <v>4</v>
      </c>
      <c r="F566" s="105" t="s">
        <v>863</v>
      </c>
      <c r="H566" s="105">
        <f>'Справка 6'!G27</f>
        <v>321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4">
        <f t="shared" si="38"/>
        <v>43100</v>
      </c>
      <c r="D567" s="105" t="s">
        <v>562</v>
      </c>
      <c r="E567" s="479">
        <v>4</v>
      </c>
      <c r="F567" s="105" t="s">
        <v>561</v>
      </c>
      <c r="H567" s="105">
        <f>'Справка 6'!G29</f>
        <v>3290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4">
        <f t="shared" si="38"/>
        <v>43100</v>
      </c>
      <c r="D568" s="105" t="s">
        <v>563</v>
      </c>
      <c r="E568" s="479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4">
        <f t="shared" si="38"/>
        <v>43100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4">
        <f t="shared" si="38"/>
        <v>43100</v>
      </c>
      <c r="D570" s="105" t="s">
        <v>565</v>
      </c>
      <c r="E570" s="479">
        <v>4</v>
      </c>
      <c r="F570" s="105" t="s">
        <v>113</v>
      </c>
      <c r="H570" s="105">
        <f>'Справка 6'!G32</f>
        <v>3289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4">
        <f t="shared" si="38"/>
        <v>43100</v>
      </c>
      <c r="D571" s="105" t="s">
        <v>566</v>
      </c>
      <c r="E571" s="47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4">
        <f t="shared" si="38"/>
        <v>43100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4">
        <f t="shared" si="38"/>
        <v>43100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4">
        <f t="shared" si="38"/>
        <v>43100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4">
        <f t="shared" si="38"/>
        <v>43100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4">
        <f t="shared" si="38"/>
        <v>43100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4">
        <f t="shared" si="38"/>
        <v>43100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4">
        <f t="shared" si="38"/>
        <v>43100</v>
      </c>
      <c r="D578" s="105" t="s">
        <v>578</v>
      </c>
      <c r="E578" s="479">
        <v>4</v>
      </c>
      <c r="F578" s="105" t="s">
        <v>827</v>
      </c>
      <c r="H578" s="105">
        <f>'Справка 6'!G40</f>
        <v>3290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4">
        <f t="shared" si="38"/>
        <v>43100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4">
        <f t="shared" si="38"/>
        <v>43100</v>
      </c>
      <c r="D580" s="105" t="s">
        <v>583</v>
      </c>
      <c r="E580" s="479">
        <v>4</v>
      </c>
      <c r="F580" s="105" t="s">
        <v>582</v>
      </c>
      <c r="H580" s="105">
        <f>'Справка 6'!G42</f>
        <v>134983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4">
        <f t="shared" si="38"/>
        <v>43100</v>
      </c>
      <c r="D581" s="105" t="s">
        <v>523</v>
      </c>
      <c r="E581" s="47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4">
        <f t="shared" si="38"/>
        <v>43100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4">
        <f t="shared" si="38"/>
        <v>43100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4">
        <f t="shared" si="38"/>
        <v>43100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4">
        <f t="shared" si="38"/>
        <v>43100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4">
        <f t="shared" si="38"/>
        <v>43100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4">
        <f t="shared" si="38"/>
        <v>43100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4">
        <f t="shared" si="38"/>
        <v>43100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4">
        <f aca="true" t="shared" si="41" ref="C589:C652">endDate</f>
        <v>43100</v>
      </c>
      <c r="D589" s="105" t="s">
        <v>545</v>
      </c>
      <c r="E589" s="47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4">
        <f t="shared" si="41"/>
        <v>43100</v>
      </c>
      <c r="D590" s="105" t="s">
        <v>547</v>
      </c>
      <c r="E590" s="479">
        <v>5</v>
      </c>
      <c r="F590" s="105" t="s">
        <v>546</v>
      </c>
      <c r="H590" s="105">
        <f>'Справка 6'!H20</f>
        <v>56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4">
        <f t="shared" si="41"/>
        <v>43100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4">
        <f t="shared" si="41"/>
        <v>43100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4">
        <f t="shared" si="41"/>
        <v>43100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4">
        <f t="shared" si="41"/>
        <v>43100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4">
        <f t="shared" si="41"/>
        <v>43100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4">
        <f t="shared" si="41"/>
        <v>43100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4">
        <f t="shared" si="41"/>
        <v>43100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4">
        <f t="shared" si="41"/>
        <v>43100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4">
        <f t="shared" si="41"/>
        <v>43100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4">
        <f t="shared" si="41"/>
        <v>43100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4">
        <f t="shared" si="41"/>
        <v>43100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4">
        <f t="shared" si="41"/>
        <v>43100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4">
        <f t="shared" si="41"/>
        <v>43100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4">
        <f t="shared" si="41"/>
        <v>43100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4">
        <f t="shared" si="41"/>
        <v>43100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4">
        <f t="shared" si="41"/>
        <v>43100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4">
        <f t="shared" si="41"/>
        <v>43100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4">
        <f t="shared" si="41"/>
        <v>43100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4">
        <f t="shared" si="41"/>
        <v>43100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4">
        <f t="shared" si="41"/>
        <v>43100</v>
      </c>
      <c r="D610" s="105" t="s">
        <v>583</v>
      </c>
      <c r="E610" s="479">
        <v>5</v>
      </c>
      <c r="F610" s="105" t="s">
        <v>582</v>
      </c>
      <c r="H610" s="105">
        <f>'Справка 6'!H42</f>
        <v>56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4">
        <f t="shared" si="41"/>
        <v>43100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4">
        <f t="shared" si="41"/>
        <v>43100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4">
        <f t="shared" si="41"/>
        <v>43100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4">
        <f t="shared" si="41"/>
        <v>43100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4">
        <f t="shared" si="41"/>
        <v>43100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4">
        <f t="shared" si="41"/>
        <v>43100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4">
        <f t="shared" si="41"/>
        <v>43100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4">
        <f t="shared" si="41"/>
        <v>43100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4">
        <f t="shared" si="41"/>
        <v>43100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4">
        <f t="shared" si="41"/>
        <v>43100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4">
        <f t="shared" si="41"/>
        <v>43100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4">
        <f t="shared" si="41"/>
        <v>43100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4">
        <f t="shared" si="41"/>
        <v>43100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4">
        <f t="shared" si="41"/>
        <v>43100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4">
        <f t="shared" si="41"/>
        <v>43100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4">
        <f t="shared" si="41"/>
        <v>43100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4">
        <f t="shared" si="41"/>
        <v>43100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4">
        <f t="shared" si="41"/>
        <v>43100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4">
        <f t="shared" si="41"/>
        <v>43100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4">
        <f t="shared" si="41"/>
        <v>43100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4">
        <f t="shared" si="41"/>
        <v>43100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4">
        <f t="shared" si="41"/>
        <v>43100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4">
        <f t="shared" si="41"/>
        <v>43100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4">
        <f t="shared" si="41"/>
        <v>43100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4">
        <f t="shared" si="41"/>
        <v>43100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4">
        <f t="shared" si="41"/>
        <v>43100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4">
        <f t="shared" si="41"/>
        <v>43100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4">
        <f t="shared" si="41"/>
        <v>43100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4">
        <f t="shared" si="41"/>
        <v>43100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4">
        <f t="shared" si="41"/>
        <v>43100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4">
        <f t="shared" si="41"/>
        <v>43100</v>
      </c>
      <c r="D641" s="105" t="s">
        <v>523</v>
      </c>
      <c r="E641" s="479">
        <v>7</v>
      </c>
      <c r="F641" s="105" t="s">
        <v>522</v>
      </c>
      <c r="H641" s="105">
        <f>'Справка 6'!J11</f>
        <v>40509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4">
        <f t="shared" si="41"/>
        <v>43100</v>
      </c>
      <c r="D642" s="105" t="s">
        <v>526</v>
      </c>
      <c r="E642" s="479">
        <v>7</v>
      </c>
      <c r="F642" s="105" t="s">
        <v>525</v>
      </c>
      <c r="H642" s="105">
        <f>'Справка 6'!J12</f>
        <v>24744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4">
        <f t="shared" si="41"/>
        <v>43100</v>
      </c>
      <c r="D643" s="105" t="s">
        <v>529</v>
      </c>
      <c r="E643" s="479">
        <v>7</v>
      </c>
      <c r="F643" s="105" t="s">
        <v>528</v>
      </c>
      <c r="H643" s="105">
        <f>'Справка 6'!J13</f>
        <v>6854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4">
        <f t="shared" si="41"/>
        <v>43100</v>
      </c>
      <c r="D644" s="105" t="s">
        <v>532</v>
      </c>
      <c r="E644" s="479">
        <v>7</v>
      </c>
      <c r="F644" s="105" t="s">
        <v>531</v>
      </c>
      <c r="H644" s="105">
        <f>'Справка 6'!J14</f>
        <v>18178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4">
        <f t="shared" si="41"/>
        <v>43100</v>
      </c>
      <c r="D645" s="105" t="s">
        <v>535</v>
      </c>
      <c r="E645" s="479">
        <v>7</v>
      </c>
      <c r="F645" s="105" t="s">
        <v>534</v>
      </c>
      <c r="H645" s="105">
        <f>'Справка 6'!J15</f>
        <v>18861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4">
        <f t="shared" si="41"/>
        <v>43100</v>
      </c>
      <c r="D646" s="105" t="s">
        <v>537</v>
      </c>
      <c r="E646" s="479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4">
        <f t="shared" si="41"/>
        <v>43100</v>
      </c>
      <c r="D647" s="105" t="s">
        <v>540</v>
      </c>
      <c r="E647" s="479">
        <v>7</v>
      </c>
      <c r="F647" s="105" t="s">
        <v>539</v>
      </c>
      <c r="H647" s="105">
        <f>'Справка 6'!J17</f>
        <v>547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4">
        <f t="shared" si="41"/>
        <v>43100</v>
      </c>
      <c r="D648" s="105" t="s">
        <v>543</v>
      </c>
      <c r="E648" s="479">
        <v>7</v>
      </c>
      <c r="F648" s="105" t="s">
        <v>542</v>
      </c>
      <c r="H648" s="105">
        <f>'Справка 6'!J18</f>
        <v>2597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4">
        <f t="shared" si="41"/>
        <v>43100</v>
      </c>
      <c r="D649" s="105" t="s">
        <v>545</v>
      </c>
      <c r="E649" s="479">
        <v>7</v>
      </c>
      <c r="F649" s="105" t="s">
        <v>828</v>
      </c>
      <c r="H649" s="105">
        <f>'Справка 6'!J19</f>
        <v>112290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4">
        <f t="shared" si="41"/>
        <v>43100</v>
      </c>
      <c r="D650" s="105" t="s">
        <v>547</v>
      </c>
      <c r="E650" s="479">
        <v>7</v>
      </c>
      <c r="F650" s="105" t="s">
        <v>546</v>
      </c>
      <c r="H650" s="105">
        <f>'Справка 6'!J20</f>
        <v>19138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4">
        <f t="shared" si="41"/>
        <v>43100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4">
        <f t="shared" si="41"/>
        <v>43100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4">
        <f aca="true" t="shared" si="44" ref="C653:C716">endDate</f>
        <v>43100</v>
      </c>
      <c r="D653" s="105" t="s">
        <v>555</v>
      </c>
      <c r="E653" s="479">
        <v>7</v>
      </c>
      <c r="F653" s="105" t="s">
        <v>554</v>
      </c>
      <c r="H653" s="105">
        <f>'Справка 6'!J24</f>
        <v>249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4">
        <f t="shared" si="44"/>
        <v>43100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4">
        <f t="shared" si="44"/>
        <v>43100</v>
      </c>
      <c r="D655" s="105" t="s">
        <v>558</v>
      </c>
      <c r="E655" s="479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4">
        <f t="shared" si="44"/>
        <v>43100</v>
      </c>
      <c r="D656" s="105" t="s">
        <v>560</v>
      </c>
      <c r="E656" s="479">
        <v>7</v>
      </c>
      <c r="F656" s="105" t="s">
        <v>863</v>
      </c>
      <c r="H656" s="105">
        <f>'Справка 6'!J27</f>
        <v>321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4">
        <f t="shared" si="44"/>
        <v>43100</v>
      </c>
      <c r="D657" s="105" t="s">
        <v>562</v>
      </c>
      <c r="E657" s="479">
        <v>7</v>
      </c>
      <c r="F657" s="105" t="s">
        <v>561</v>
      </c>
      <c r="H657" s="105">
        <f>'Справка 6'!J29</f>
        <v>3290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4">
        <f t="shared" si="44"/>
        <v>43100</v>
      </c>
      <c r="D658" s="105" t="s">
        <v>563</v>
      </c>
      <c r="E658" s="479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4">
        <f t="shared" si="44"/>
        <v>43100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4">
        <f t="shared" si="44"/>
        <v>43100</v>
      </c>
      <c r="D660" s="105" t="s">
        <v>565</v>
      </c>
      <c r="E660" s="479">
        <v>7</v>
      </c>
      <c r="F660" s="105" t="s">
        <v>113</v>
      </c>
      <c r="H660" s="105">
        <f>'Справка 6'!J32</f>
        <v>3289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4">
        <f t="shared" si="44"/>
        <v>43100</v>
      </c>
      <c r="D661" s="105" t="s">
        <v>566</v>
      </c>
      <c r="E661" s="47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4">
        <f t="shared" si="44"/>
        <v>43100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4">
        <f t="shared" si="44"/>
        <v>43100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4">
        <f t="shared" si="44"/>
        <v>43100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4">
        <f t="shared" si="44"/>
        <v>43100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4">
        <f t="shared" si="44"/>
        <v>43100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4">
        <f t="shared" si="44"/>
        <v>43100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4">
        <f t="shared" si="44"/>
        <v>43100</v>
      </c>
      <c r="D668" s="105" t="s">
        <v>578</v>
      </c>
      <c r="E668" s="479">
        <v>7</v>
      </c>
      <c r="F668" s="105" t="s">
        <v>827</v>
      </c>
      <c r="H668" s="105">
        <f>'Справка 6'!J40</f>
        <v>3290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4">
        <f t="shared" si="44"/>
        <v>43100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4">
        <f t="shared" si="44"/>
        <v>43100</v>
      </c>
      <c r="D670" s="105" t="s">
        <v>583</v>
      </c>
      <c r="E670" s="479">
        <v>7</v>
      </c>
      <c r="F670" s="105" t="s">
        <v>582</v>
      </c>
      <c r="H670" s="105">
        <f>'Справка 6'!J42</f>
        <v>135039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4">
        <f t="shared" si="44"/>
        <v>43100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4">
        <f t="shared" si="44"/>
        <v>43100</v>
      </c>
      <c r="D672" s="105" t="s">
        <v>526</v>
      </c>
      <c r="E672" s="479">
        <v>8</v>
      </c>
      <c r="F672" s="105" t="s">
        <v>525</v>
      </c>
      <c r="H672" s="105">
        <f>'Справка 6'!K12</f>
        <v>9892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4">
        <f t="shared" si="44"/>
        <v>43100</v>
      </c>
      <c r="D673" s="105" t="s">
        <v>529</v>
      </c>
      <c r="E673" s="479">
        <v>8</v>
      </c>
      <c r="F673" s="105" t="s">
        <v>528</v>
      </c>
      <c r="H673" s="105">
        <f>'Справка 6'!K13</f>
        <v>6285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4">
        <f t="shared" si="44"/>
        <v>43100</v>
      </c>
      <c r="D674" s="105" t="s">
        <v>532</v>
      </c>
      <c r="E674" s="479">
        <v>8</v>
      </c>
      <c r="F674" s="105" t="s">
        <v>531</v>
      </c>
      <c r="H674" s="105">
        <f>'Справка 6'!K14</f>
        <v>10749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4">
        <f t="shared" si="44"/>
        <v>43100</v>
      </c>
      <c r="D675" s="105" t="s">
        <v>535</v>
      </c>
      <c r="E675" s="479">
        <v>8</v>
      </c>
      <c r="F675" s="105" t="s">
        <v>534</v>
      </c>
      <c r="H675" s="105">
        <f>'Справка 6'!K15</f>
        <v>9927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4">
        <f t="shared" si="44"/>
        <v>43100</v>
      </c>
      <c r="D676" s="105" t="s">
        <v>537</v>
      </c>
      <c r="E676" s="479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4">
        <f t="shared" si="44"/>
        <v>43100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4">
        <f t="shared" si="44"/>
        <v>43100</v>
      </c>
      <c r="D678" s="105" t="s">
        <v>543</v>
      </c>
      <c r="E678" s="479">
        <v>8</v>
      </c>
      <c r="F678" s="105" t="s">
        <v>542</v>
      </c>
      <c r="H678" s="105">
        <f>'Справка 6'!K18</f>
        <v>2197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4">
        <f t="shared" si="44"/>
        <v>43100</v>
      </c>
      <c r="D679" s="105" t="s">
        <v>545</v>
      </c>
      <c r="E679" s="479">
        <v>8</v>
      </c>
      <c r="F679" s="105" t="s">
        <v>828</v>
      </c>
      <c r="H679" s="105">
        <f>'Справка 6'!K19</f>
        <v>39050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4">
        <f t="shared" si="44"/>
        <v>43100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4">
        <f t="shared" si="44"/>
        <v>43100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4">
        <f t="shared" si="44"/>
        <v>43100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4">
        <f t="shared" si="44"/>
        <v>43100</v>
      </c>
      <c r="D683" s="105" t="s">
        <v>555</v>
      </c>
      <c r="E683" s="479">
        <v>8</v>
      </c>
      <c r="F683" s="105" t="s">
        <v>554</v>
      </c>
      <c r="H683" s="105">
        <f>'Справка 6'!K24</f>
        <v>232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4">
        <f t="shared" si="44"/>
        <v>43100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4">
        <f t="shared" si="44"/>
        <v>43100</v>
      </c>
      <c r="D685" s="105" t="s">
        <v>558</v>
      </c>
      <c r="E685" s="479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4">
        <f t="shared" si="44"/>
        <v>43100</v>
      </c>
      <c r="D686" s="105" t="s">
        <v>560</v>
      </c>
      <c r="E686" s="479">
        <v>8</v>
      </c>
      <c r="F686" s="105" t="s">
        <v>863</v>
      </c>
      <c r="H686" s="105">
        <f>'Справка 6'!K27</f>
        <v>304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4">
        <f t="shared" si="44"/>
        <v>43100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4">
        <f t="shared" si="44"/>
        <v>43100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4">
        <f t="shared" si="44"/>
        <v>43100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4">
        <f t="shared" si="44"/>
        <v>43100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4">
        <f t="shared" si="44"/>
        <v>43100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4">
        <f t="shared" si="44"/>
        <v>43100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4">
        <f t="shared" si="44"/>
        <v>43100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4">
        <f t="shared" si="44"/>
        <v>43100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4">
        <f t="shared" si="44"/>
        <v>43100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4">
        <f t="shared" si="44"/>
        <v>43100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4">
        <f t="shared" si="44"/>
        <v>43100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4">
        <f t="shared" si="44"/>
        <v>43100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4">
        <f t="shared" si="44"/>
        <v>43100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4">
        <f t="shared" si="44"/>
        <v>43100</v>
      </c>
      <c r="D700" s="105" t="s">
        <v>583</v>
      </c>
      <c r="E700" s="479">
        <v>8</v>
      </c>
      <c r="F700" s="105" t="s">
        <v>582</v>
      </c>
      <c r="H700" s="105">
        <f>'Справка 6'!K42</f>
        <v>39354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4">
        <f t="shared" si="44"/>
        <v>43100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4">
        <f t="shared" si="44"/>
        <v>43100</v>
      </c>
      <c r="D702" s="105" t="s">
        <v>526</v>
      </c>
      <c r="E702" s="479">
        <v>9</v>
      </c>
      <c r="F702" s="105" t="s">
        <v>525</v>
      </c>
      <c r="H702" s="105">
        <f>'Справка 6'!L12</f>
        <v>916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4">
        <f t="shared" si="44"/>
        <v>43100</v>
      </c>
      <c r="D703" s="105" t="s">
        <v>529</v>
      </c>
      <c r="E703" s="479">
        <v>9</v>
      </c>
      <c r="F703" s="105" t="s">
        <v>528</v>
      </c>
      <c r="H703" s="105">
        <f>'Справка 6'!L13</f>
        <v>297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4">
        <f t="shared" si="44"/>
        <v>43100</v>
      </c>
      <c r="D704" s="105" t="s">
        <v>532</v>
      </c>
      <c r="E704" s="479">
        <v>9</v>
      </c>
      <c r="F704" s="105" t="s">
        <v>531</v>
      </c>
      <c r="H704" s="105">
        <f>'Справка 6'!L14</f>
        <v>794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4">
        <f t="shared" si="44"/>
        <v>43100</v>
      </c>
      <c r="D705" s="105" t="s">
        <v>535</v>
      </c>
      <c r="E705" s="479">
        <v>9</v>
      </c>
      <c r="F705" s="105" t="s">
        <v>534</v>
      </c>
      <c r="H705" s="105">
        <f>'Справка 6'!L15</f>
        <v>1529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4">
        <f t="shared" si="44"/>
        <v>43100</v>
      </c>
      <c r="D706" s="105" t="s">
        <v>537</v>
      </c>
      <c r="E706" s="47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4">
        <f t="shared" si="44"/>
        <v>43100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4">
        <f t="shared" si="44"/>
        <v>43100</v>
      </c>
      <c r="D708" s="105" t="s">
        <v>543</v>
      </c>
      <c r="E708" s="479">
        <v>9</v>
      </c>
      <c r="F708" s="105" t="s">
        <v>542</v>
      </c>
      <c r="H708" s="105">
        <f>'Справка 6'!L18</f>
        <v>145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4">
        <f t="shared" si="44"/>
        <v>43100</v>
      </c>
      <c r="D709" s="105" t="s">
        <v>545</v>
      </c>
      <c r="E709" s="479">
        <v>9</v>
      </c>
      <c r="F709" s="105" t="s">
        <v>828</v>
      </c>
      <c r="H709" s="105">
        <f>'Справка 6'!L19</f>
        <v>3681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4">
        <f t="shared" si="44"/>
        <v>43100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4">
        <f t="shared" si="44"/>
        <v>43100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4">
        <f t="shared" si="44"/>
        <v>43100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4">
        <f t="shared" si="44"/>
        <v>43100</v>
      </c>
      <c r="D713" s="105" t="s">
        <v>555</v>
      </c>
      <c r="E713" s="479">
        <v>9</v>
      </c>
      <c r="F713" s="105" t="s">
        <v>554</v>
      </c>
      <c r="H713" s="105">
        <f>'Справка 6'!L24</f>
        <v>13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4">
        <f t="shared" si="44"/>
        <v>43100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4">
        <f t="shared" si="44"/>
        <v>43100</v>
      </c>
      <c r="D715" s="105" t="s">
        <v>558</v>
      </c>
      <c r="E715" s="479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4">
        <f t="shared" si="44"/>
        <v>43100</v>
      </c>
      <c r="D716" s="105" t="s">
        <v>560</v>
      </c>
      <c r="E716" s="479">
        <v>9</v>
      </c>
      <c r="F716" s="105" t="s">
        <v>863</v>
      </c>
      <c r="H716" s="105">
        <f>'Справка 6'!L27</f>
        <v>13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4">
        <f aca="true" t="shared" si="47" ref="C717:C780">endDate</f>
        <v>43100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4">
        <f t="shared" si="47"/>
        <v>43100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4">
        <f t="shared" si="47"/>
        <v>43100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4">
        <f t="shared" si="47"/>
        <v>43100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4">
        <f t="shared" si="47"/>
        <v>43100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4">
        <f t="shared" si="47"/>
        <v>43100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4">
        <f t="shared" si="47"/>
        <v>43100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4">
        <f t="shared" si="47"/>
        <v>43100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4">
        <f t="shared" si="47"/>
        <v>43100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4">
        <f t="shared" si="47"/>
        <v>43100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4">
        <f t="shared" si="47"/>
        <v>43100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4">
        <f t="shared" si="47"/>
        <v>43100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4">
        <f t="shared" si="47"/>
        <v>43100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4">
        <f t="shared" si="47"/>
        <v>43100</v>
      </c>
      <c r="D730" s="105" t="s">
        <v>583</v>
      </c>
      <c r="E730" s="479">
        <v>9</v>
      </c>
      <c r="F730" s="105" t="s">
        <v>582</v>
      </c>
      <c r="H730" s="105">
        <f>'Справка 6'!L42</f>
        <v>3694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4">
        <f t="shared" si="47"/>
        <v>43100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4">
        <f t="shared" si="47"/>
        <v>43100</v>
      </c>
      <c r="D732" s="105" t="s">
        <v>526</v>
      </c>
      <c r="E732" s="479">
        <v>10</v>
      </c>
      <c r="F732" s="105" t="s">
        <v>525</v>
      </c>
      <c r="H732" s="105">
        <f>'Справка 6'!M12</f>
        <v>503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4">
        <f t="shared" si="47"/>
        <v>43100</v>
      </c>
      <c r="D733" s="105" t="s">
        <v>529</v>
      </c>
      <c r="E733" s="479">
        <v>10</v>
      </c>
      <c r="F733" s="105" t="s">
        <v>528</v>
      </c>
      <c r="H733" s="105">
        <f>'Справка 6'!M13</f>
        <v>414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4">
        <f t="shared" si="47"/>
        <v>43100</v>
      </c>
      <c r="D734" s="105" t="s">
        <v>532</v>
      </c>
      <c r="E734" s="479">
        <v>10</v>
      </c>
      <c r="F734" s="105" t="s">
        <v>531</v>
      </c>
      <c r="H734" s="105">
        <f>'Справка 6'!M14</f>
        <v>192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4">
        <f t="shared" si="47"/>
        <v>43100</v>
      </c>
      <c r="D735" s="105" t="s">
        <v>535</v>
      </c>
      <c r="E735" s="479">
        <v>10</v>
      </c>
      <c r="F735" s="105" t="s">
        <v>534</v>
      </c>
      <c r="H735" s="105">
        <f>'Справка 6'!M15</f>
        <v>386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4">
        <f t="shared" si="47"/>
        <v>43100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4">
        <f t="shared" si="47"/>
        <v>43100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4">
        <f t="shared" si="47"/>
        <v>43100</v>
      </c>
      <c r="D738" s="105" t="s">
        <v>543</v>
      </c>
      <c r="E738" s="479">
        <v>10</v>
      </c>
      <c r="F738" s="105" t="s">
        <v>542</v>
      </c>
      <c r="H738" s="105">
        <f>'Справка 6'!M18</f>
        <v>153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4">
        <f t="shared" si="47"/>
        <v>43100</v>
      </c>
      <c r="D739" s="105" t="s">
        <v>545</v>
      </c>
      <c r="E739" s="479">
        <v>10</v>
      </c>
      <c r="F739" s="105" t="s">
        <v>828</v>
      </c>
      <c r="H739" s="105">
        <f>'Справка 6'!M19</f>
        <v>1648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4">
        <f t="shared" si="47"/>
        <v>43100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4">
        <f t="shared" si="47"/>
        <v>43100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4">
        <f t="shared" si="47"/>
        <v>43100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4">
        <f t="shared" si="47"/>
        <v>43100</v>
      </c>
      <c r="D743" s="105" t="s">
        <v>555</v>
      </c>
      <c r="E743" s="479">
        <v>10</v>
      </c>
      <c r="F743" s="105" t="s">
        <v>554</v>
      </c>
      <c r="H743" s="105">
        <f>'Справка 6'!M24</f>
        <v>5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4">
        <f t="shared" si="47"/>
        <v>43100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4">
        <f t="shared" si="47"/>
        <v>43100</v>
      </c>
      <c r="D745" s="105" t="s">
        <v>558</v>
      </c>
      <c r="E745" s="47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4">
        <f t="shared" si="47"/>
        <v>43100</v>
      </c>
      <c r="D746" s="105" t="s">
        <v>560</v>
      </c>
      <c r="E746" s="479">
        <v>10</v>
      </c>
      <c r="F746" s="105" t="s">
        <v>863</v>
      </c>
      <c r="H746" s="105">
        <f>'Справка 6'!M27</f>
        <v>5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4">
        <f t="shared" si="47"/>
        <v>43100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4">
        <f t="shared" si="47"/>
        <v>43100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4">
        <f t="shared" si="47"/>
        <v>43100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4">
        <f t="shared" si="47"/>
        <v>43100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4">
        <f t="shared" si="47"/>
        <v>43100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4">
        <f t="shared" si="47"/>
        <v>43100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4">
        <f t="shared" si="47"/>
        <v>43100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4">
        <f t="shared" si="47"/>
        <v>43100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4">
        <f t="shared" si="47"/>
        <v>43100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4">
        <f t="shared" si="47"/>
        <v>43100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4">
        <f t="shared" si="47"/>
        <v>43100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4">
        <f t="shared" si="47"/>
        <v>43100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4">
        <f t="shared" si="47"/>
        <v>43100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4">
        <f t="shared" si="47"/>
        <v>43100</v>
      </c>
      <c r="D760" s="105" t="s">
        <v>583</v>
      </c>
      <c r="E760" s="479">
        <v>10</v>
      </c>
      <c r="F760" s="105" t="s">
        <v>582</v>
      </c>
      <c r="H760" s="105">
        <f>'Справка 6'!M42</f>
        <v>1653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4">
        <f t="shared" si="47"/>
        <v>43100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4">
        <f t="shared" si="47"/>
        <v>43100</v>
      </c>
      <c r="D762" s="105" t="s">
        <v>526</v>
      </c>
      <c r="E762" s="479">
        <v>11</v>
      </c>
      <c r="F762" s="105" t="s">
        <v>525</v>
      </c>
      <c r="H762" s="105">
        <f>'Справка 6'!N12</f>
        <v>10305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4">
        <f t="shared" si="47"/>
        <v>43100</v>
      </c>
      <c r="D763" s="105" t="s">
        <v>529</v>
      </c>
      <c r="E763" s="479">
        <v>11</v>
      </c>
      <c r="F763" s="105" t="s">
        <v>528</v>
      </c>
      <c r="H763" s="105">
        <f>'Справка 6'!N13</f>
        <v>6168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4">
        <f t="shared" si="47"/>
        <v>43100</v>
      </c>
      <c r="D764" s="105" t="s">
        <v>532</v>
      </c>
      <c r="E764" s="479">
        <v>11</v>
      </c>
      <c r="F764" s="105" t="s">
        <v>531</v>
      </c>
      <c r="H764" s="105">
        <f>'Справка 6'!N14</f>
        <v>11351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4">
        <f t="shared" si="47"/>
        <v>43100</v>
      </c>
      <c r="D765" s="105" t="s">
        <v>535</v>
      </c>
      <c r="E765" s="479">
        <v>11</v>
      </c>
      <c r="F765" s="105" t="s">
        <v>534</v>
      </c>
      <c r="H765" s="105">
        <f>'Справка 6'!N15</f>
        <v>11070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4">
        <f t="shared" si="47"/>
        <v>43100</v>
      </c>
      <c r="D766" s="105" t="s">
        <v>537</v>
      </c>
      <c r="E766" s="479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4">
        <f t="shared" si="47"/>
        <v>43100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4">
        <f t="shared" si="47"/>
        <v>43100</v>
      </c>
      <c r="D768" s="105" t="s">
        <v>543</v>
      </c>
      <c r="E768" s="479">
        <v>11</v>
      </c>
      <c r="F768" s="105" t="s">
        <v>542</v>
      </c>
      <c r="H768" s="105">
        <f>'Справка 6'!N18</f>
        <v>2189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4">
        <f t="shared" si="47"/>
        <v>43100</v>
      </c>
      <c r="D769" s="105" t="s">
        <v>545</v>
      </c>
      <c r="E769" s="479">
        <v>11</v>
      </c>
      <c r="F769" s="105" t="s">
        <v>828</v>
      </c>
      <c r="H769" s="105">
        <f>'Справка 6'!N19</f>
        <v>41083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4">
        <f t="shared" si="47"/>
        <v>43100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4">
        <f t="shared" si="47"/>
        <v>43100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4">
        <f t="shared" si="47"/>
        <v>43100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4">
        <f t="shared" si="47"/>
        <v>43100</v>
      </c>
      <c r="D773" s="105" t="s">
        <v>555</v>
      </c>
      <c r="E773" s="479">
        <v>11</v>
      </c>
      <c r="F773" s="105" t="s">
        <v>554</v>
      </c>
      <c r="H773" s="105">
        <f>'Справка 6'!N24</f>
        <v>240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4">
        <f t="shared" si="47"/>
        <v>43100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4">
        <f t="shared" si="47"/>
        <v>43100</v>
      </c>
      <c r="D775" s="105" t="s">
        <v>558</v>
      </c>
      <c r="E775" s="479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4">
        <f t="shared" si="47"/>
        <v>43100</v>
      </c>
      <c r="D776" s="105" t="s">
        <v>560</v>
      </c>
      <c r="E776" s="479">
        <v>11</v>
      </c>
      <c r="F776" s="105" t="s">
        <v>863</v>
      </c>
      <c r="H776" s="105">
        <f>'Справка 6'!N27</f>
        <v>312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4">
        <f t="shared" si="47"/>
        <v>43100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4">
        <f t="shared" si="47"/>
        <v>43100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4">
        <f t="shared" si="47"/>
        <v>43100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4">
        <f t="shared" si="47"/>
        <v>43100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4">
        <f aca="true" t="shared" si="50" ref="C781:C844">endDate</f>
        <v>43100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4">
        <f t="shared" si="50"/>
        <v>43100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4">
        <f t="shared" si="50"/>
        <v>43100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4">
        <f t="shared" si="50"/>
        <v>43100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4">
        <f t="shared" si="50"/>
        <v>43100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4">
        <f t="shared" si="50"/>
        <v>43100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4">
        <f t="shared" si="50"/>
        <v>43100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4">
        <f t="shared" si="50"/>
        <v>43100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4">
        <f t="shared" si="50"/>
        <v>43100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4">
        <f t="shared" si="50"/>
        <v>43100</v>
      </c>
      <c r="D790" s="105" t="s">
        <v>583</v>
      </c>
      <c r="E790" s="479">
        <v>11</v>
      </c>
      <c r="F790" s="105" t="s">
        <v>582</v>
      </c>
      <c r="H790" s="105">
        <f>'Справка 6'!N42</f>
        <v>41395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4">
        <f t="shared" si="50"/>
        <v>43100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4">
        <f t="shared" si="50"/>
        <v>43100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4">
        <f t="shared" si="50"/>
        <v>43100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4">
        <f t="shared" si="50"/>
        <v>43100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4">
        <f t="shared" si="50"/>
        <v>43100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4">
        <f t="shared" si="50"/>
        <v>43100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4">
        <f t="shared" si="50"/>
        <v>43100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4">
        <f t="shared" si="50"/>
        <v>43100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4">
        <f t="shared" si="50"/>
        <v>43100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4">
        <f t="shared" si="50"/>
        <v>43100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4">
        <f t="shared" si="50"/>
        <v>43100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4">
        <f t="shared" si="50"/>
        <v>43100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4">
        <f t="shared" si="50"/>
        <v>43100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4">
        <f t="shared" si="50"/>
        <v>43100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4">
        <f t="shared" si="50"/>
        <v>43100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4">
        <f t="shared" si="50"/>
        <v>43100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4">
        <f t="shared" si="50"/>
        <v>43100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4">
        <f t="shared" si="50"/>
        <v>43100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4">
        <f t="shared" si="50"/>
        <v>43100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4">
        <f t="shared" si="50"/>
        <v>43100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4">
        <f t="shared" si="50"/>
        <v>43100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4">
        <f t="shared" si="50"/>
        <v>43100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4">
        <f t="shared" si="50"/>
        <v>43100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4">
        <f t="shared" si="50"/>
        <v>43100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4">
        <f t="shared" si="50"/>
        <v>43100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4">
        <f t="shared" si="50"/>
        <v>43100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4">
        <f t="shared" si="50"/>
        <v>43100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4">
        <f t="shared" si="50"/>
        <v>43100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4">
        <f t="shared" si="50"/>
        <v>43100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4">
        <f t="shared" si="50"/>
        <v>43100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4">
        <f t="shared" si="50"/>
        <v>43100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4">
        <f t="shared" si="50"/>
        <v>43100</v>
      </c>
      <c r="D822" s="105" t="s">
        <v>526</v>
      </c>
      <c r="E822" s="47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4">
        <f t="shared" si="50"/>
        <v>43100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4">
        <f t="shared" si="50"/>
        <v>43100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4">
        <f t="shared" si="50"/>
        <v>43100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4">
        <f t="shared" si="50"/>
        <v>43100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4">
        <f t="shared" si="50"/>
        <v>43100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4">
        <f t="shared" si="50"/>
        <v>43100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4">
        <f t="shared" si="50"/>
        <v>43100</v>
      </c>
      <c r="D829" s="105" t="s">
        <v>545</v>
      </c>
      <c r="E829" s="47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4">
        <f t="shared" si="50"/>
        <v>43100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4">
        <f t="shared" si="50"/>
        <v>43100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4">
        <f t="shared" si="50"/>
        <v>43100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4">
        <f t="shared" si="50"/>
        <v>43100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4">
        <f t="shared" si="50"/>
        <v>43100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4">
        <f t="shared" si="50"/>
        <v>43100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4">
        <f t="shared" si="50"/>
        <v>43100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4">
        <f t="shared" si="50"/>
        <v>43100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4">
        <f t="shared" si="50"/>
        <v>43100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4">
        <f t="shared" si="50"/>
        <v>43100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4">
        <f t="shared" si="50"/>
        <v>43100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4">
        <f t="shared" si="50"/>
        <v>43100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4">
        <f t="shared" si="50"/>
        <v>43100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4">
        <f t="shared" si="50"/>
        <v>43100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4">
        <f t="shared" si="50"/>
        <v>43100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4">
        <f aca="true" t="shared" si="53" ref="C845:C910">endDate</f>
        <v>43100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4">
        <f t="shared" si="53"/>
        <v>43100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4">
        <f t="shared" si="53"/>
        <v>43100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4">
        <f t="shared" si="53"/>
        <v>43100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4">
        <f t="shared" si="53"/>
        <v>43100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4">
        <f t="shared" si="53"/>
        <v>43100</v>
      </c>
      <c r="D850" s="105" t="s">
        <v>583</v>
      </c>
      <c r="E850" s="47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4">
        <f t="shared" si="53"/>
        <v>43100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4">
        <f t="shared" si="53"/>
        <v>43100</v>
      </c>
      <c r="D852" s="105" t="s">
        <v>526</v>
      </c>
      <c r="E852" s="479">
        <v>14</v>
      </c>
      <c r="F852" s="105" t="s">
        <v>525</v>
      </c>
      <c r="H852" s="105">
        <f>'Справка 6'!Q12</f>
        <v>10305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4">
        <f t="shared" si="53"/>
        <v>43100</v>
      </c>
      <c r="D853" s="105" t="s">
        <v>529</v>
      </c>
      <c r="E853" s="479">
        <v>14</v>
      </c>
      <c r="F853" s="105" t="s">
        <v>528</v>
      </c>
      <c r="H853" s="105">
        <f>'Справка 6'!Q13</f>
        <v>6168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4">
        <f t="shared" si="53"/>
        <v>43100</v>
      </c>
      <c r="D854" s="105" t="s">
        <v>532</v>
      </c>
      <c r="E854" s="479">
        <v>14</v>
      </c>
      <c r="F854" s="105" t="s">
        <v>531</v>
      </c>
      <c r="H854" s="105">
        <f>'Справка 6'!Q14</f>
        <v>11351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4">
        <f t="shared" si="53"/>
        <v>43100</v>
      </c>
      <c r="D855" s="105" t="s">
        <v>535</v>
      </c>
      <c r="E855" s="479">
        <v>14</v>
      </c>
      <c r="F855" s="105" t="s">
        <v>534</v>
      </c>
      <c r="H855" s="105">
        <f>'Справка 6'!Q15</f>
        <v>11070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4">
        <f t="shared" si="53"/>
        <v>43100</v>
      </c>
      <c r="D856" s="105" t="s">
        <v>537</v>
      </c>
      <c r="E856" s="479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4">
        <f t="shared" si="53"/>
        <v>43100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4">
        <f t="shared" si="53"/>
        <v>43100</v>
      </c>
      <c r="D858" s="105" t="s">
        <v>543</v>
      </c>
      <c r="E858" s="479">
        <v>14</v>
      </c>
      <c r="F858" s="105" t="s">
        <v>542</v>
      </c>
      <c r="H858" s="105">
        <f>'Справка 6'!Q18</f>
        <v>2189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4">
        <f t="shared" si="53"/>
        <v>43100</v>
      </c>
      <c r="D859" s="105" t="s">
        <v>545</v>
      </c>
      <c r="E859" s="479">
        <v>14</v>
      </c>
      <c r="F859" s="105" t="s">
        <v>828</v>
      </c>
      <c r="H859" s="105">
        <f>'Справка 6'!Q19</f>
        <v>41083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4">
        <f t="shared" si="53"/>
        <v>43100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4">
        <f t="shared" si="53"/>
        <v>43100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4">
        <f t="shared" si="53"/>
        <v>43100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4">
        <f t="shared" si="53"/>
        <v>43100</v>
      </c>
      <c r="D863" s="105" t="s">
        <v>555</v>
      </c>
      <c r="E863" s="479">
        <v>14</v>
      </c>
      <c r="F863" s="105" t="s">
        <v>554</v>
      </c>
      <c r="H863" s="105">
        <f>'Справка 6'!Q24</f>
        <v>240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4">
        <f t="shared" si="53"/>
        <v>43100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4">
        <f t="shared" si="53"/>
        <v>43100</v>
      </c>
      <c r="D865" s="105" t="s">
        <v>558</v>
      </c>
      <c r="E865" s="479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4">
        <f t="shared" si="53"/>
        <v>43100</v>
      </c>
      <c r="D866" s="105" t="s">
        <v>560</v>
      </c>
      <c r="E866" s="479">
        <v>14</v>
      </c>
      <c r="F866" s="105" t="s">
        <v>863</v>
      </c>
      <c r="H866" s="105">
        <f>'Справка 6'!Q27</f>
        <v>312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4">
        <f t="shared" si="53"/>
        <v>43100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4">
        <f t="shared" si="53"/>
        <v>43100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4">
        <f t="shared" si="53"/>
        <v>43100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4">
        <f t="shared" si="53"/>
        <v>43100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4">
        <f t="shared" si="53"/>
        <v>43100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4">
        <f t="shared" si="53"/>
        <v>43100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4">
        <f t="shared" si="53"/>
        <v>43100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4">
        <f t="shared" si="53"/>
        <v>43100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4">
        <f t="shared" si="53"/>
        <v>43100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4">
        <f t="shared" si="53"/>
        <v>43100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4">
        <f t="shared" si="53"/>
        <v>43100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4">
        <f t="shared" si="53"/>
        <v>43100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4">
        <f t="shared" si="53"/>
        <v>43100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4">
        <f t="shared" si="53"/>
        <v>43100</v>
      </c>
      <c r="D880" s="105" t="s">
        <v>583</v>
      </c>
      <c r="E880" s="479">
        <v>14</v>
      </c>
      <c r="F880" s="105" t="s">
        <v>582</v>
      </c>
      <c r="H880" s="105">
        <f>'Справка 6'!Q42</f>
        <v>41395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4">
        <f t="shared" si="53"/>
        <v>43100</v>
      </c>
      <c r="D881" s="105" t="s">
        <v>523</v>
      </c>
      <c r="E881" s="479">
        <v>15</v>
      </c>
      <c r="F881" s="105" t="s">
        <v>522</v>
      </c>
      <c r="H881" s="105">
        <f>'Справка 6'!R11</f>
        <v>40509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4">
        <f t="shared" si="53"/>
        <v>43100</v>
      </c>
      <c r="D882" s="105" t="s">
        <v>526</v>
      </c>
      <c r="E882" s="479">
        <v>15</v>
      </c>
      <c r="F882" s="105" t="s">
        <v>525</v>
      </c>
      <c r="H882" s="105">
        <f>'Справка 6'!R12</f>
        <v>14439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4">
        <f t="shared" si="53"/>
        <v>43100</v>
      </c>
      <c r="D883" s="105" t="s">
        <v>529</v>
      </c>
      <c r="E883" s="479">
        <v>15</v>
      </c>
      <c r="F883" s="105" t="s">
        <v>528</v>
      </c>
      <c r="H883" s="105">
        <f>'Справка 6'!R13</f>
        <v>686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4">
        <f t="shared" si="53"/>
        <v>43100</v>
      </c>
      <c r="D884" s="105" t="s">
        <v>532</v>
      </c>
      <c r="E884" s="479">
        <v>15</v>
      </c>
      <c r="F884" s="105" t="s">
        <v>531</v>
      </c>
      <c r="H884" s="105">
        <f>'Справка 6'!R14</f>
        <v>6827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4">
        <f t="shared" si="53"/>
        <v>43100</v>
      </c>
      <c r="D885" s="105" t="s">
        <v>535</v>
      </c>
      <c r="E885" s="479">
        <v>15</v>
      </c>
      <c r="F885" s="105" t="s">
        <v>534</v>
      </c>
      <c r="H885" s="105">
        <f>'Справка 6'!R15</f>
        <v>7791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4">
        <f t="shared" si="53"/>
        <v>43100</v>
      </c>
      <c r="D886" s="105" t="s">
        <v>537</v>
      </c>
      <c r="E886" s="479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4">
        <f t="shared" si="53"/>
        <v>43100</v>
      </c>
      <c r="D887" s="105" t="s">
        <v>540</v>
      </c>
      <c r="E887" s="479">
        <v>15</v>
      </c>
      <c r="F887" s="105" t="s">
        <v>539</v>
      </c>
      <c r="H887" s="105">
        <f>'Справка 6'!R17</f>
        <v>547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4">
        <f t="shared" si="53"/>
        <v>43100</v>
      </c>
      <c r="D888" s="105" t="s">
        <v>543</v>
      </c>
      <c r="E888" s="479">
        <v>15</v>
      </c>
      <c r="F888" s="105" t="s">
        <v>542</v>
      </c>
      <c r="H888" s="105">
        <f>'Справка 6'!R18</f>
        <v>408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4">
        <f t="shared" si="53"/>
        <v>43100</v>
      </c>
      <c r="D889" s="105" t="s">
        <v>545</v>
      </c>
      <c r="E889" s="479">
        <v>15</v>
      </c>
      <c r="F889" s="105" t="s">
        <v>828</v>
      </c>
      <c r="H889" s="105">
        <f>'Справка 6'!R19</f>
        <v>71207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4">
        <f t="shared" si="53"/>
        <v>43100</v>
      </c>
      <c r="D890" s="105" t="s">
        <v>547</v>
      </c>
      <c r="E890" s="479">
        <v>15</v>
      </c>
      <c r="F890" s="105" t="s">
        <v>546</v>
      </c>
      <c r="H890" s="105">
        <f>'Справка 6'!R20</f>
        <v>19138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4">
        <f t="shared" si="53"/>
        <v>43100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4">
        <f t="shared" si="53"/>
        <v>43100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4">
        <f t="shared" si="53"/>
        <v>43100</v>
      </c>
      <c r="D893" s="105" t="s">
        <v>555</v>
      </c>
      <c r="E893" s="479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4">
        <f t="shared" si="53"/>
        <v>43100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4">
        <f t="shared" si="53"/>
        <v>43100</v>
      </c>
      <c r="D895" s="105" t="s">
        <v>558</v>
      </c>
      <c r="E895" s="479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4">
        <f t="shared" si="53"/>
        <v>43100</v>
      </c>
      <c r="D896" s="105" t="s">
        <v>560</v>
      </c>
      <c r="E896" s="479">
        <v>15</v>
      </c>
      <c r="F896" s="105" t="s">
        <v>863</v>
      </c>
      <c r="H896" s="105">
        <f>'Справка 6'!R27</f>
        <v>9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4">
        <f t="shared" si="53"/>
        <v>43100</v>
      </c>
      <c r="D897" s="105" t="s">
        <v>562</v>
      </c>
      <c r="E897" s="479">
        <v>15</v>
      </c>
      <c r="F897" s="105" t="s">
        <v>561</v>
      </c>
      <c r="H897" s="105">
        <f>'Справка 6'!R29</f>
        <v>3290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4">
        <f t="shared" si="53"/>
        <v>43100</v>
      </c>
      <c r="D898" s="105" t="s">
        <v>563</v>
      </c>
      <c r="E898" s="479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4">
        <f t="shared" si="53"/>
        <v>43100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4">
        <f t="shared" si="53"/>
        <v>43100</v>
      </c>
      <c r="D900" s="105" t="s">
        <v>565</v>
      </c>
      <c r="E900" s="479">
        <v>15</v>
      </c>
      <c r="F900" s="105" t="s">
        <v>113</v>
      </c>
      <c r="H900" s="105">
        <f>'Справка 6'!R32</f>
        <v>3289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4">
        <f t="shared" si="53"/>
        <v>43100</v>
      </c>
      <c r="D901" s="105" t="s">
        <v>566</v>
      </c>
      <c r="E901" s="47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4">
        <f t="shared" si="53"/>
        <v>43100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4">
        <f t="shared" si="53"/>
        <v>43100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4">
        <f t="shared" si="53"/>
        <v>43100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4">
        <f t="shared" si="53"/>
        <v>43100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4">
        <f t="shared" si="53"/>
        <v>43100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4">
        <f t="shared" si="53"/>
        <v>43100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4">
        <f t="shared" si="53"/>
        <v>43100</v>
      </c>
      <c r="D908" s="105" t="s">
        <v>578</v>
      </c>
      <c r="E908" s="479">
        <v>15</v>
      </c>
      <c r="F908" s="105" t="s">
        <v>827</v>
      </c>
      <c r="H908" s="105">
        <f>'Справка 6'!R40</f>
        <v>3290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4">
        <f t="shared" si="53"/>
        <v>43100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4">
        <f t="shared" si="53"/>
        <v>43100</v>
      </c>
      <c r="D910" s="105" t="s">
        <v>583</v>
      </c>
      <c r="E910" s="479">
        <v>15</v>
      </c>
      <c r="F910" s="105" t="s">
        <v>582</v>
      </c>
      <c r="H910" s="105">
        <f>'Справка 6'!R42</f>
        <v>93644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4">
        <f aca="true" t="shared" si="56" ref="C912:C975">endDate</f>
        <v>43100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4">
        <f t="shared" si="56"/>
        <v>43100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225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4">
        <f t="shared" si="56"/>
        <v>43100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225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4">
        <f t="shared" si="56"/>
        <v>43100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4">
        <f t="shared" si="56"/>
        <v>43100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4">
        <f t="shared" si="56"/>
        <v>43100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4">
        <f t="shared" si="56"/>
        <v>43100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4">
        <f t="shared" si="56"/>
        <v>43100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4">
        <f t="shared" si="56"/>
        <v>43100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4">
        <f t="shared" si="56"/>
        <v>43100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225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4">
        <f t="shared" si="56"/>
        <v>43100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4">
        <f t="shared" si="56"/>
        <v>43100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22997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4">
        <f t="shared" si="56"/>
        <v>43100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590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4">
        <f t="shared" si="56"/>
        <v>43100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22407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4">
        <f t="shared" si="56"/>
        <v>43100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4">
        <f t="shared" si="56"/>
        <v>43100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4858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4">
        <f t="shared" si="56"/>
        <v>43100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1458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4">
        <f t="shared" si="56"/>
        <v>43100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4">
        <f t="shared" si="56"/>
        <v>43100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116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4">
        <f t="shared" si="56"/>
        <v>43100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529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4">
        <f t="shared" si="56"/>
        <v>43100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384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4">
        <f t="shared" si="56"/>
        <v>43100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149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4">
        <f t="shared" si="56"/>
        <v>43100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235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4">
        <f t="shared" si="56"/>
        <v>43100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4">
        <f t="shared" si="56"/>
        <v>43100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4">
        <f t="shared" si="56"/>
        <v>43100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200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4">
        <f t="shared" si="56"/>
        <v>43100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71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4">
        <f t="shared" si="56"/>
        <v>43100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4">
        <f t="shared" si="56"/>
        <v>43100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4">
        <f t="shared" si="56"/>
        <v>43100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129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4">
        <f t="shared" si="56"/>
        <v>43100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30542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4">
        <f t="shared" si="56"/>
        <v>43100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30767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4">
        <f t="shared" si="56"/>
        <v>43100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4">
        <f t="shared" si="56"/>
        <v>43100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4">
        <f t="shared" si="56"/>
        <v>43100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4">
        <f t="shared" si="56"/>
        <v>43100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4">
        <f t="shared" si="56"/>
        <v>43100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4">
        <f t="shared" si="56"/>
        <v>43100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4">
        <f t="shared" si="56"/>
        <v>43100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4">
        <f t="shared" si="56"/>
        <v>43100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4">
        <f t="shared" si="56"/>
        <v>43100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4">
        <f t="shared" si="56"/>
        <v>43100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4">
        <f t="shared" si="56"/>
        <v>43100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4">
        <f t="shared" si="56"/>
        <v>43100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22997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4">
        <f t="shared" si="56"/>
        <v>43100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590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4">
        <f t="shared" si="56"/>
        <v>43100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22407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4">
        <f t="shared" si="56"/>
        <v>43100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4">
        <f t="shared" si="56"/>
        <v>43100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4858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4">
        <f t="shared" si="56"/>
        <v>43100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1458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4">
        <f t="shared" si="56"/>
        <v>43100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4">
        <f t="shared" si="56"/>
        <v>43100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116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4">
        <f t="shared" si="56"/>
        <v>43100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529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4">
        <f t="shared" si="56"/>
        <v>43100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384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4">
        <f t="shared" si="56"/>
        <v>43100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149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4">
        <f t="shared" si="56"/>
        <v>43100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235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4">
        <f t="shared" si="56"/>
        <v>43100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4">
        <f t="shared" si="56"/>
        <v>43100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4">
        <f t="shared" si="56"/>
        <v>43100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193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4">
        <f t="shared" si="56"/>
        <v>43100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71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4">
        <f t="shared" si="56"/>
        <v>43100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4">
        <f t="shared" si="56"/>
        <v>43100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4">
        <f t="shared" si="56"/>
        <v>43100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122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4">
        <f t="shared" si="56"/>
        <v>43100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30535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4">
        <f t="shared" si="56"/>
        <v>43100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30535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4">
        <f aca="true" t="shared" si="59" ref="C976:C1039">endDate</f>
        <v>43100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4">
        <f t="shared" si="59"/>
        <v>43100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225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4">
        <f t="shared" si="59"/>
        <v>43100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225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4">
        <f t="shared" si="59"/>
        <v>43100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4">
        <f t="shared" si="59"/>
        <v>43100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4">
        <f t="shared" si="59"/>
        <v>43100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4">
        <f t="shared" si="59"/>
        <v>43100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4">
        <f t="shared" si="59"/>
        <v>43100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4">
        <f t="shared" si="59"/>
        <v>43100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4">
        <f t="shared" si="59"/>
        <v>43100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225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4">
        <f t="shared" si="59"/>
        <v>43100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4">
        <f t="shared" si="59"/>
        <v>43100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4">
        <f t="shared" si="59"/>
        <v>43100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4">
        <f t="shared" si="59"/>
        <v>43100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4">
        <f t="shared" si="59"/>
        <v>43100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4">
        <f t="shared" si="59"/>
        <v>43100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4">
        <f t="shared" si="59"/>
        <v>43100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4">
        <f t="shared" si="59"/>
        <v>43100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4">
        <f t="shared" si="59"/>
        <v>43100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4">
        <f t="shared" si="59"/>
        <v>43100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4">
        <f t="shared" si="59"/>
        <v>43100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4">
        <f t="shared" si="59"/>
        <v>43100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4">
        <f t="shared" si="59"/>
        <v>43100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4">
        <f t="shared" si="59"/>
        <v>43100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4">
        <f t="shared" si="59"/>
        <v>43100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4">
        <f t="shared" si="59"/>
        <v>43100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7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4">
        <f t="shared" si="59"/>
        <v>43100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4">
        <f t="shared" si="59"/>
        <v>43100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4">
        <f t="shared" si="59"/>
        <v>43100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4">
        <f t="shared" si="59"/>
        <v>43100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7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4">
        <f t="shared" si="59"/>
        <v>43100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7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4">
        <f t="shared" si="59"/>
        <v>43100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232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4">
        <f t="shared" si="59"/>
        <v>43100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6561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4">
        <f t="shared" si="59"/>
        <v>43100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6561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4">
        <f t="shared" si="59"/>
        <v>43100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4">
        <f t="shared" si="59"/>
        <v>43100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4">
        <f t="shared" si="59"/>
        <v>43100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4">
        <f t="shared" si="59"/>
        <v>43100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4">
        <f t="shared" si="59"/>
        <v>43100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4">
        <f t="shared" si="59"/>
        <v>43100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4">
        <f t="shared" si="59"/>
        <v>43100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4">
        <f t="shared" si="59"/>
        <v>43100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4">
        <f t="shared" si="59"/>
        <v>43100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4">
        <f t="shared" si="59"/>
        <v>43100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4">
        <f t="shared" si="59"/>
        <v>43100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2865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4">
        <f t="shared" si="59"/>
        <v>43100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2538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4">
        <f t="shared" si="59"/>
        <v>43100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9426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4">
        <f t="shared" si="59"/>
        <v>43100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3671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4">
        <f t="shared" si="59"/>
        <v>43100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294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4">
        <f t="shared" si="59"/>
        <v>43100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294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4">
        <f t="shared" si="59"/>
        <v>43100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4">
        <f t="shared" si="59"/>
        <v>43100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4">
        <f t="shared" si="59"/>
        <v>43100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34303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4">
        <f t="shared" si="59"/>
        <v>43100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34303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4">
        <f t="shared" si="59"/>
        <v>43100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4">
        <f t="shared" si="59"/>
        <v>43100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4">
        <f t="shared" si="59"/>
        <v>43100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4">
        <f t="shared" si="59"/>
        <v>43100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4">
        <f t="shared" si="59"/>
        <v>43100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4">
        <f t="shared" si="59"/>
        <v>43100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4">
        <f t="shared" si="59"/>
        <v>43100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4">
        <f t="shared" si="59"/>
        <v>43100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4">
        <f t="shared" si="59"/>
        <v>43100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10336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4">
        <f t="shared" si="59"/>
        <v>43100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4">
        <f aca="true" t="shared" si="62" ref="C1040:C1103">endDate</f>
        <v>43100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8124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4">
        <f t="shared" si="62"/>
        <v>43100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661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4">
        <f t="shared" si="62"/>
        <v>43100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631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4">
        <f t="shared" si="62"/>
        <v>43100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793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4">
        <f t="shared" si="62"/>
        <v>43100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4">
        <f t="shared" si="62"/>
        <v>43100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0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4">
        <f t="shared" si="62"/>
        <v>43100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793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4">
        <f t="shared" si="62"/>
        <v>43100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127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4">
        <f t="shared" si="62"/>
        <v>43100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135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4">
        <f t="shared" si="62"/>
        <v>43100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45068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4">
        <f t="shared" si="62"/>
        <v>43100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58165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4">
        <f t="shared" si="62"/>
        <v>43100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4">
        <f t="shared" si="62"/>
        <v>43100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4">
        <f t="shared" si="62"/>
        <v>43100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4">
        <f t="shared" si="62"/>
        <v>43100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4">
        <f t="shared" si="62"/>
        <v>43100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4">
        <f t="shared" si="62"/>
        <v>43100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4">
        <f t="shared" si="62"/>
        <v>43100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4">
        <f t="shared" si="62"/>
        <v>43100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4">
        <f t="shared" si="62"/>
        <v>43100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4">
        <f t="shared" si="62"/>
        <v>43100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4">
        <f t="shared" si="62"/>
        <v>43100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4">
        <f t="shared" si="62"/>
        <v>43100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4">
        <f t="shared" si="62"/>
        <v>43100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4">
        <f t="shared" si="62"/>
        <v>43100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4">
        <f t="shared" si="62"/>
        <v>43100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4">
        <f t="shared" si="62"/>
        <v>43100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4">
        <f t="shared" si="62"/>
        <v>43100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294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4">
        <f t="shared" si="62"/>
        <v>43100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294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4">
        <f t="shared" si="62"/>
        <v>43100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4">
        <f t="shared" si="62"/>
        <v>43100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4">
        <f t="shared" si="62"/>
        <v>43100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34303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4">
        <f t="shared" si="62"/>
        <v>43100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34303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4">
        <f t="shared" si="62"/>
        <v>43100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4">
        <f t="shared" si="62"/>
        <v>43100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4">
        <f t="shared" si="62"/>
        <v>43100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4">
        <f t="shared" si="62"/>
        <v>43100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4">
        <f t="shared" si="62"/>
        <v>43100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4">
        <f t="shared" si="62"/>
        <v>43100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4">
        <f t="shared" si="62"/>
        <v>43100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4">
        <f t="shared" si="62"/>
        <v>43100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4">
        <f t="shared" si="62"/>
        <v>43100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10336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4">
        <f t="shared" si="62"/>
        <v>43100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4">
        <f t="shared" si="62"/>
        <v>43100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8124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4">
        <f t="shared" si="62"/>
        <v>43100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661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4">
        <f t="shared" si="62"/>
        <v>43100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631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4">
        <f t="shared" si="62"/>
        <v>43100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793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4">
        <f t="shared" si="62"/>
        <v>43100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4">
        <f t="shared" si="62"/>
        <v>43100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0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4">
        <f t="shared" si="62"/>
        <v>43100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793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4">
        <f t="shared" si="62"/>
        <v>43100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127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4">
        <f t="shared" si="62"/>
        <v>43100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135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4">
        <f t="shared" si="62"/>
        <v>43100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45068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4">
        <f t="shared" si="62"/>
        <v>43100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45068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4">
        <f t="shared" si="62"/>
        <v>43100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6561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4">
        <f t="shared" si="62"/>
        <v>43100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6561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4">
        <f t="shared" si="62"/>
        <v>43100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4">
        <f t="shared" si="62"/>
        <v>43100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4">
        <f t="shared" si="62"/>
        <v>43100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4">
        <f t="shared" si="62"/>
        <v>43100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4">
        <f t="shared" si="62"/>
        <v>43100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4">
        <f t="shared" si="62"/>
        <v>43100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4">
        <f t="shared" si="62"/>
        <v>43100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4">
        <f t="shared" si="62"/>
        <v>43100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4">
        <f aca="true" t="shared" si="65" ref="C1104:C1167">endDate</f>
        <v>43100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4">
        <f t="shared" si="65"/>
        <v>43100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4">
        <f t="shared" si="65"/>
        <v>43100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2865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4">
        <f t="shared" si="65"/>
        <v>43100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2538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4">
        <f t="shared" si="65"/>
        <v>43100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9426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4">
        <f t="shared" si="65"/>
        <v>43100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3671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4">
        <f t="shared" si="65"/>
        <v>43100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4">
        <f t="shared" si="65"/>
        <v>43100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4">
        <f t="shared" si="65"/>
        <v>43100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4">
        <f t="shared" si="65"/>
        <v>43100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4">
        <f t="shared" si="65"/>
        <v>43100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4">
        <f t="shared" si="65"/>
        <v>43100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4">
        <f t="shared" si="65"/>
        <v>43100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4">
        <f t="shared" si="65"/>
        <v>43100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4">
        <f t="shared" si="65"/>
        <v>43100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4">
        <f t="shared" si="65"/>
        <v>43100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4">
        <f t="shared" si="65"/>
        <v>43100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4">
        <f t="shared" si="65"/>
        <v>43100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4">
        <f t="shared" si="65"/>
        <v>43100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4">
        <f t="shared" si="65"/>
        <v>43100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4">
        <f t="shared" si="65"/>
        <v>43100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4">
        <f t="shared" si="65"/>
        <v>43100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4">
        <f t="shared" si="65"/>
        <v>43100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4">
        <f t="shared" si="65"/>
        <v>43100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4">
        <f t="shared" si="65"/>
        <v>43100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4">
        <f t="shared" si="65"/>
        <v>43100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4">
        <f t="shared" si="65"/>
        <v>43100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4">
        <f t="shared" si="65"/>
        <v>43100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4">
        <f t="shared" si="65"/>
        <v>43100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4">
        <f t="shared" si="65"/>
        <v>43100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4">
        <f t="shared" si="65"/>
        <v>43100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4">
        <f t="shared" si="65"/>
        <v>43100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4">
        <f t="shared" si="65"/>
        <v>43100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13097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4">
        <f t="shared" si="65"/>
        <v>43100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4">
        <f t="shared" si="65"/>
        <v>43100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4">
        <f t="shared" si="65"/>
        <v>43100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4">
        <f t="shared" si="65"/>
        <v>43100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4">
        <f t="shared" si="65"/>
        <v>43100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4">
        <f t="shared" si="65"/>
        <v>43100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4">
        <f t="shared" si="65"/>
        <v>43100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4">
        <f t="shared" si="65"/>
        <v>43100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4">
        <f t="shared" si="65"/>
        <v>43100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4">
        <f t="shared" si="65"/>
        <v>43100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4">
        <f t="shared" si="65"/>
        <v>43100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4">
        <f t="shared" si="65"/>
        <v>43100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4">
        <f t="shared" si="65"/>
        <v>43100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4">
        <f t="shared" si="65"/>
        <v>43100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4">
        <f t="shared" si="65"/>
        <v>43100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4">
        <f t="shared" si="65"/>
        <v>43100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4">
        <f t="shared" si="65"/>
        <v>43100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4">
        <f t="shared" si="65"/>
        <v>43100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4">
        <f t="shared" si="65"/>
        <v>43100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4">
        <f t="shared" si="65"/>
        <v>43100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4">
        <f t="shared" si="65"/>
        <v>43100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4">
        <f t="shared" si="65"/>
        <v>43100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4">
        <f t="shared" si="65"/>
        <v>43100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4">
        <f t="shared" si="65"/>
        <v>43100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4">
        <f t="shared" si="65"/>
        <v>43100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4">
        <f t="shared" si="65"/>
        <v>43100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4">
        <f t="shared" si="65"/>
        <v>43100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4">
        <f t="shared" si="65"/>
        <v>43100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4">
        <f t="shared" si="65"/>
        <v>43100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4">
        <f t="shared" si="65"/>
        <v>43100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4">
        <f t="shared" si="65"/>
        <v>43100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4">
        <f aca="true" t="shared" si="68" ref="C1168:C1195">endDate</f>
        <v>43100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4">
        <f t="shared" si="68"/>
        <v>43100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4">
        <f t="shared" si="68"/>
        <v>43100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4">
        <f t="shared" si="68"/>
        <v>43100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4">
        <f t="shared" si="68"/>
        <v>43100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4">
        <f t="shared" si="68"/>
        <v>43100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4">
        <f t="shared" si="68"/>
        <v>43100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4">
        <f t="shared" si="68"/>
        <v>43100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4">
        <f t="shared" si="68"/>
        <v>43100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4">
        <f t="shared" si="68"/>
        <v>43100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4">
        <f t="shared" si="68"/>
        <v>43100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4">
        <f t="shared" si="68"/>
        <v>43100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4">
        <f t="shared" si="68"/>
        <v>43100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4">
        <f t="shared" si="68"/>
        <v>43100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4">
        <f t="shared" si="68"/>
        <v>43100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710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4">
        <f t="shared" si="68"/>
        <v>43100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710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4">
        <f t="shared" si="68"/>
        <v>43100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4">
        <f t="shared" si="68"/>
        <v>43100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4">
        <f t="shared" si="68"/>
        <v>43100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4">
        <f t="shared" si="68"/>
        <v>43100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4">
        <f t="shared" si="68"/>
        <v>43100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4">
        <f t="shared" si="68"/>
        <v>43100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4">
        <f t="shared" si="68"/>
        <v>43100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83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4">
        <f t="shared" si="68"/>
        <v>43100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83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4">
        <f t="shared" si="68"/>
        <v>43100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4">
        <f t="shared" si="68"/>
        <v>43100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4">
        <f t="shared" si="68"/>
        <v>43100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627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4">
        <f t="shared" si="68"/>
        <v>43100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627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4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4">
        <f t="shared" si="71"/>
        <v>43100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4">
        <f t="shared" si="71"/>
        <v>43100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4">
        <f t="shared" si="71"/>
        <v>43100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4">
        <f t="shared" si="71"/>
        <v>43100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4">
        <f t="shared" si="71"/>
        <v>43100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4">
        <f t="shared" si="71"/>
        <v>43100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4">
        <f t="shared" si="71"/>
        <v>43100</v>
      </c>
      <c r="D1204" s="105" t="s">
        <v>774</v>
      </c>
      <c r="E1204" s="105">
        <v>1</v>
      </c>
      <c r="F1204" s="105" t="s">
        <v>773</v>
      </c>
      <c r="H1204" s="481">
        <f>'Справка 8'!C21</f>
        <v>6218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4">
        <f t="shared" si="71"/>
        <v>43100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4">
        <f t="shared" si="71"/>
        <v>43100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4">
        <f t="shared" si="71"/>
        <v>43100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4">
        <f t="shared" si="71"/>
        <v>43100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4">
        <f t="shared" si="71"/>
        <v>43100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4">
        <f t="shared" si="71"/>
        <v>43100</v>
      </c>
      <c r="D1210" s="105" t="s">
        <v>786</v>
      </c>
      <c r="E1210" s="105">
        <v>1</v>
      </c>
      <c r="F1210" s="105" t="s">
        <v>771</v>
      </c>
      <c r="H1210" s="481">
        <f>'Справка 8'!C27</f>
        <v>6218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4">
        <f t="shared" si="71"/>
        <v>43100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4">
        <f t="shared" si="71"/>
        <v>43100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4">
        <f t="shared" si="71"/>
        <v>43100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4">
        <f t="shared" si="71"/>
        <v>43100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4">
        <f t="shared" si="71"/>
        <v>43100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4">
        <f t="shared" si="71"/>
        <v>43100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4">
        <f t="shared" si="71"/>
        <v>43100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4">
        <f t="shared" si="71"/>
        <v>43100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4">
        <f t="shared" si="71"/>
        <v>43100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4">
        <f t="shared" si="71"/>
        <v>43100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4">
        <f t="shared" si="71"/>
        <v>43100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4">
        <f t="shared" si="71"/>
        <v>43100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4">
        <f t="shared" si="71"/>
        <v>43100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4">
        <f t="shared" si="71"/>
        <v>43100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4">
        <f t="shared" si="71"/>
        <v>43100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4">
        <f t="shared" si="71"/>
        <v>43100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4">
        <f t="shared" si="71"/>
        <v>43100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4">
        <f t="shared" si="71"/>
        <v>43100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4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4">
        <f t="shared" si="74"/>
        <v>43100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4">
        <f t="shared" si="74"/>
        <v>43100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4">
        <f t="shared" si="74"/>
        <v>43100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4">
        <f t="shared" si="74"/>
        <v>43100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4">
        <f t="shared" si="74"/>
        <v>43100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4">
        <f t="shared" si="74"/>
        <v>43100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4">
        <f t="shared" si="74"/>
        <v>43100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4">
        <f t="shared" si="74"/>
        <v>43100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4">
        <f t="shared" si="74"/>
        <v>43100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4">
        <f t="shared" si="74"/>
        <v>43100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4">
        <f t="shared" si="74"/>
        <v>43100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4">
        <f t="shared" si="74"/>
        <v>43100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4">
        <f t="shared" si="74"/>
        <v>43100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4">
        <f t="shared" si="74"/>
        <v>43100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4">
        <f t="shared" si="74"/>
        <v>43100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4">
        <f t="shared" si="74"/>
        <v>43100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4">
        <f t="shared" si="74"/>
        <v>43100</v>
      </c>
      <c r="D1246" s="105" t="s">
        <v>774</v>
      </c>
      <c r="E1246" s="105">
        <v>4</v>
      </c>
      <c r="F1246" s="105" t="s">
        <v>773</v>
      </c>
      <c r="H1246" s="481">
        <f>'Справка 8'!F21</f>
        <v>6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4">
        <f t="shared" si="74"/>
        <v>43100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4">
        <f t="shared" si="74"/>
        <v>43100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4">
        <f t="shared" si="74"/>
        <v>43100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4">
        <f t="shared" si="74"/>
        <v>43100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4">
        <f t="shared" si="74"/>
        <v>43100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4">
        <f t="shared" si="74"/>
        <v>43100</v>
      </c>
      <c r="D1252" s="105" t="s">
        <v>786</v>
      </c>
      <c r="E1252" s="105">
        <v>4</v>
      </c>
      <c r="F1252" s="105" t="s">
        <v>771</v>
      </c>
      <c r="H1252" s="481">
        <f>'Справка 8'!F27</f>
        <v>6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4">
        <f t="shared" si="74"/>
        <v>43100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4">
        <f t="shared" si="74"/>
        <v>43100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4">
        <f t="shared" si="74"/>
        <v>43100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4">
        <f t="shared" si="74"/>
        <v>43100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4">
        <f t="shared" si="74"/>
        <v>43100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4">
        <f t="shared" si="74"/>
        <v>43100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4">
        <f t="shared" si="74"/>
        <v>43100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4">
        <f t="shared" si="74"/>
        <v>43100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4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4">
        <f t="shared" si="77"/>
        <v>43100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4">
        <f t="shared" si="77"/>
        <v>43100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4">
        <f t="shared" si="77"/>
        <v>43100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4">
        <f t="shared" si="77"/>
        <v>43100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4">
        <f t="shared" si="77"/>
        <v>43100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4">
        <f t="shared" si="77"/>
        <v>43100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4">
        <f t="shared" si="77"/>
        <v>43100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4">
        <f t="shared" si="77"/>
        <v>43100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4">
        <f t="shared" si="77"/>
        <v>43100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4">
        <f t="shared" si="77"/>
        <v>43100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4">
        <f t="shared" si="77"/>
        <v>43100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4">
        <f t="shared" si="77"/>
        <v>43100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4">
        <f t="shared" si="77"/>
        <v>43100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4">
        <f t="shared" si="77"/>
        <v>43100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4">
        <f t="shared" si="77"/>
        <v>43100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4">
        <f t="shared" si="77"/>
        <v>43100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4">
        <f t="shared" si="77"/>
        <v>43100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4">
        <f t="shared" si="77"/>
        <v>43100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4">
        <f t="shared" si="77"/>
        <v>43100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4">
        <f t="shared" si="77"/>
        <v>43100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4">
        <f t="shared" si="77"/>
        <v>43100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4">
        <f t="shared" si="77"/>
        <v>43100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4">
        <f t="shared" si="77"/>
        <v>43100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4">
        <f t="shared" si="77"/>
        <v>43100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4">
        <f t="shared" si="77"/>
        <v>43100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4">
        <f t="shared" si="77"/>
        <v>43100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4">
        <f t="shared" si="77"/>
        <v>43100</v>
      </c>
      <c r="D1288" s="105" t="s">
        <v>774</v>
      </c>
      <c r="E1288" s="105">
        <v>7</v>
      </c>
      <c r="F1288" s="105" t="s">
        <v>773</v>
      </c>
      <c r="H1288" s="481">
        <f>'Справка 8'!I21</f>
        <v>6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4">
        <f t="shared" si="77"/>
        <v>43100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4">
        <f t="shared" si="77"/>
        <v>43100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4">
        <f t="shared" si="77"/>
        <v>43100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4">
        <f t="shared" si="77"/>
        <v>43100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4">
        <f t="shared" si="77"/>
        <v>43100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4">
        <f t="shared" si="77"/>
        <v>43100</v>
      </c>
      <c r="D1294" s="105" t="s">
        <v>786</v>
      </c>
      <c r="E1294" s="105">
        <v>7</v>
      </c>
      <c r="F1294" s="105" t="s">
        <v>771</v>
      </c>
      <c r="H1294" s="481">
        <f>'Справка 8'!I27</f>
        <v>6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4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4">
        <f t="shared" si="80"/>
        <v>43100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4">
        <f t="shared" si="80"/>
        <v>43100</v>
      </c>
      <c r="D1298" s="105" t="s">
        <v>798</v>
      </c>
      <c r="E1298" s="105">
        <v>1</v>
      </c>
      <c r="F1298" s="105" t="s">
        <v>796</v>
      </c>
      <c r="H1298" s="481">
        <f>'Справка 5'!C61</f>
        <v>1468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4">
        <f t="shared" si="80"/>
        <v>43100</v>
      </c>
      <c r="D1299" s="105" t="s">
        <v>800</v>
      </c>
      <c r="E1299" s="105">
        <v>1</v>
      </c>
      <c r="F1299" s="105" t="s">
        <v>799</v>
      </c>
      <c r="H1299" s="481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4">
        <f t="shared" si="80"/>
        <v>43100</v>
      </c>
      <c r="D1300" s="105" t="s">
        <v>802</v>
      </c>
      <c r="E1300" s="105">
        <v>1</v>
      </c>
      <c r="F1300" s="105" t="s">
        <v>791</v>
      </c>
      <c r="H1300" s="481">
        <f>'Справка 5'!C79</f>
        <v>1468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4">
        <f t="shared" si="80"/>
        <v>43100</v>
      </c>
      <c r="D1301" s="105" t="s">
        <v>804</v>
      </c>
      <c r="E1301" s="105">
        <v>1</v>
      </c>
      <c r="F1301" s="105" t="s">
        <v>792</v>
      </c>
      <c r="H1301" s="481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4">
        <f t="shared" si="80"/>
        <v>43100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4">
        <f t="shared" si="80"/>
        <v>43100</v>
      </c>
      <c r="D1303" s="105" t="s">
        <v>806</v>
      </c>
      <c r="E1303" s="105">
        <v>1</v>
      </c>
      <c r="F1303" s="105" t="s">
        <v>796</v>
      </c>
      <c r="H1303" s="481">
        <f>'Справка 5'!C131</f>
        <v>1821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4">
        <f t="shared" si="80"/>
        <v>43100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4">
        <f t="shared" si="80"/>
        <v>43100</v>
      </c>
      <c r="D1305" s="105" t="s">
        <v>809</v>
      </c>
      <c r="E1305" s="105">
        <v>1</v>
      </c>
      <c r="F1305" s="105" t="s">
        <v>803</v>
      </c>
      <c r="H1305" s="481">
        <f>'Справка 5'!C149</f>
        <v>1822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4">
        <f t="shared" si="80"/>
        <v>43100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4">
        <f t="shared" si="80"/>
        <v>43100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4">
        <f t="shared" si="80"/>
        <v>43100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4">
        <f t="shared" si="80"/>
        <v>43100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4">
        <f t="shared" si="80"/>
        <v>43100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4">
        <f t="shared" si="80"/>
        <v>43100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4">
        <f t="shared" si="80"/>
        <v>43100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4">
        <f t="shared" si="80"/>
        <v>43100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4">
        <f t="shared" si="80"/>
        <v>43100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4">
        <f t="shared" si="80"/>
        <v>43100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4">
        <f t="shared" si="80"/>
        <v>43100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4">
        <f t="shared" si="80"/>
        <v>43100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4">
        <f t="shared" si="80"/>
        <v>43100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4">
        <f t="shared" si="80"/>
        <v>43100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4">
        <f t="shared" si="80"/>
        <v>43100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4">
        <f t="shared" si="80"/>
        <v>43100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4">
        <f t="shared" si="80"/>
        <v>43100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4">
        <f t="shared" si="80"/>
        <v>43100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4">
        <f t="shared" si="80"/>
        <v>43100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4">
        <f t="shared" si="80"/>
        <v>43100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4">
        <f t="shared" si="80"/>
        <v>43100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4">
        <f t="shared" si="80"/>
        <v>43100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4">
        <f t="shared" si="80"/>
        <v>43100</v>
      </c>
      <c r="D1328" s="105" t="s">
        <v>798</v>
      </c>
      <c r="E1328" s="105">
        <v>4</v>
      </c>
      <c r="F1328" s="105" t="s">
        <v>796</v>
      </c>
      <c r="H1328" s="481">
        <f>'Справка 5'!F61</f>
        <v>1468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4">
        <f t="shared" si="80"/>
        <v>43100</v>
      </c>
      <c r="D1329" s="105" t="s">
        <v>800</v>
      </c>
      <c r="E1329" s="105">
        <v>4</v>
      </c>
      <c r="F1329" s="105" t="s">
        <v>799</v>
      </c>
      <c r="H1329" s="481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4">
        <f t="shared" si="80"/>
        <v>43100</v>
      </c>
      <c r="D1330" s="105" t="s">
        <v>802</v>
      </c>
      <c r="E1330" s="105">
        <v>4</v>
      </c>
      <c r="F1330" s="105" t="s">
        <v>791</v>
      </c>
      <c r="H1330" s="481">
        <f>'Справка 5'!F79</f>
        <v>1468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4">
        <f t="shared" si="80"/>
        <v>43100</v>
      </c>
      <c r="D1331" s="105" t="s">
        <v>804</v>
      </c>
      <c r="E1331" s="105">
        <v>4</v>
      </c>
      <c r="F1331" s="105" t="s">
        <v>792</v>
      </c>
      <c r="H1331" s="481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4">
        <f t="shared" si="80"/>
        <v>43100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4">
        <f t="shared" si="80"/>
        <v>43100</v>
      </c>
      <c r="D1333" s="105" t="s">
        <v>806</v>
      </c>
      <c r="E1333" s="105">
        <v>4</v>
      </c>
      <c r="F1333" s="105" t="s">
        <v>796</v>
      </c>
      <c r="H1333" s="481">
        <f>'Справка 5'!F131</f>
        <v>1821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4">
        <f t="shared" si="80"/>
        <v>43100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4">
        <f t="shared" si="80"/>
        <v>43100</v>
      </c>
      <c r="D1335" s="105" t="s">
        <v>809</v>
      </c>
      <c r="E1335" s="105">
        <v>4</v>
      </c>
      <c r="F1335" s="105" t="s">
        <v>803</v>
      </c>
      <c r="H1335" s="481">
        <f>'Справка 5'!F149</f>
        <v>1822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55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40509</v>
      </c>
      <c r="D12" s="197">
        <v>39552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14439</v>
      </c>
      <c r="D13" s="197">
        <v>14188</v>
      </c>
      <c r="E13" s="89" t="s">
        <v>846</v>
      </c>
      <c r="F13" s="93" t="s">
        <v>29</v>
      </c>
      <c r="G13" s="197">
        <v>5417</v>
      </c>
      <c r="H13" s="197">
        <v>5417</v>
      </c>
    </row>
    <row r="14" spans="1:8" ht="15.75">
      <c r="A14" s="89" t="s">
        <v>30</v>
      </c>
      <c r="B14" s="91" t="s">
        <v>31</v>
      </c>
      <c r="C14" s="197">
        <v>686</v>
      </c>
      <c r="D14" s="197">
        <v>855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6827</v>
      </c>
      <c r="D15" s="197">
        <v>6858</v>
      </c>
      <c r="E15" s="200" t="s">
        <v>36</v>
      </c>
      <c r="F15" s="93" t="s">
        <v>37</v>
      </c>
      <c r="G15" s="197">
        <v>-6</v>
      </c>
      <c r="H15" s="197">
        <v>-5</v>
      </c>
    </row>
    <row r="16" spans="1:8" ht="15.75">
      <c r="A16" s="89" t="s">
        <v>38</v>
      </c>
      <c r="B16" s="91" t="s">
        <v>39</v>
      </c>
      <c r="C16" s="197">
        <v>7791</v>
      </c>
      <c r="D16" s="197">
        <v>4978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547</v>
      </c>
      <c r="D18" s="197">
        <v>532</v>
      </c>
      <c r="E18" s="464" t="s">
        <v>47</v>
      </c>
      <c r="F18" s="463" t="s">
        <v>48</v>
      </c>
      <c r="G18" s="592">
        <f>G12+G15+G16+G17</f>
        <v>5411</v>
      </c>
      <c r="H18" s="593">
        <f>H12+H15+H16+H17</f>
        <v>5412</v>
      </c>
    </row>
    <row r="19" spans="1:8" ht="15.75">
      <c r="A19" s="89" t="s">
        <v>49</v>
      </c>
      <c r="B19" s="91" t="s">
        <v>50</v>
      </c>
      <c r="C19" s="197">
        <v>408</v>
      </c>
      <c r="D19" s="197">
        <v>378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71207</v>
      </c>
      <c r="D20" s="581">
        <f>SUM(D12:D19)</f>
        <v>67341</v>
      </c>
      <c r="E20" s="89" t="s">
        <v>54</v>
      </c>
      <c r="F20" s="93" t="s">
        <v>55</v>
      </c>
      <c r="G20" s="197">
        <v>9551</v>
      </c>
      <c r="H20" s="197">
        <v>9555</v>
      </c>
    </row>
    <row r="21" spans="1:8" ht="15.75">
      <c r="A21" s="100" t="s">
        <v>56</v>
      </c>
      <c r="B21" s="96" t="s">
        <v>57</v>
      </c>
      <c r="C21" s="459">
        <v>19138</v>
      </c>
      <c r="D21" s="459">
        <v>22862</v>
      </c>
      <c r="E21" s="89" t="s">
        <v>58</v>
      </c>
      <c r="F21" s="93" t="s">
        <v>59</v>
      </c>
      <c r="G21" s="197">
        <v>19717</v>
      </c>
      <c r="H21" s="197">
        <v>20732</v>
      </c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24749</v>
      </c>
      <c r="H22" s="597">
        <f>SUM(H23:H25)</f>
        <v>24749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7">
        <v>22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54017</v>
      </c>
      <c r="H26" s="581">
        <f>H20+H21+H22</f>
        <v>55036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9</v>
      </c>
      <c r="D28" s="581">
        <f>SUM(D24:D27)</f>
        <v>22</v>
      </c>
      <c r="E28" s="202" t="s">
        <v>84</v>
      </c>
      <c r="F28" s="93" t="s">
        <v>85</v>
      </c>
      <c r="G28" s="578">
        <f>SUM(G29:G31)</f>
        <v>58272</v>
      </c>
      <c r="H28" s="579">
        <f>SUM(H29:H31)</f>
        <v>57162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58272</v>
      </c>
      <c r="H29" s="197">
        <v>57162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95</v>
      </c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>
        <v>-4804</v>
      </c>
      <c r="H33" s="197"/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53468</v>
      </c>
      <c r="H34" s="581">
        <f>H28+H32+H33</f>
        <v>57257</v>
      </c>
    </row>
    <row r="35" spans="1:8" ht="15.75">
      <c r="A35" s="89" t="s">
        <v>106</v>
      </c>
      <c r="B35" s="94" t="s">
        <v>107</v>
      </c>
      <c r="C35" s="578">
        <f>SUM(C36:C39)</f>
        <v>3290</v>
      </c>
      <c r="D35" s="579">
        <f>SUM(D36:D39)</f>
        <v>3290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112896</v>
      </c>
      <c r="H37" s="583">
        <f>H26+H18+H34</f>
        <v>117705</v>
      </c>
    </row>
    <row r="38" spans="1:13" ht="15.75">
      <c r="A38" s="89" t="s">
        <v>113</v>
      </c>
      <c r="B38" s="91" t="s">
        <v>114</v>
      </c>
      <c r="C38" s="197">
        <v>3289</v>
      </c>
      <c r="D38" s="197">
        <v>3289</v>
      </c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6561</v>
      </c>
      <c r="H44" s="197">
        <v>8842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6" t="s">
        <v>137</v>
      </c>
      <c r="B46" s="96" t="s">
        <v>138</v>
      </c>
      <c r="C46" s="580">
        <f>C35+C40+C45</f>
        <v>3290</v>
      </c>
      <c r="D46" s="581">
        <f>D35+D40+D45</f>
        <v>3290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225</v>
      </c>
      <c r="D48" s="197">
        <v>1113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2865</v>
      </c>
      <c r="H49" s="197">
        <v>637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8">
        <f>SUM(G44:G49)</f>
        <v>9426</v>
      </c>
      <c r="H50" s="579">
        <f>SUM(H44:H49)</f>
        <v>9479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225</v>
      </c>
      <c r="D52" s="581">
        <f>SUM(D48:D51)</f>
        <v>1113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3671</v>
      </c>
      <c r="H54" s="197">
        <v>4075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/>
      <c r="H55" s="196"/>
    </row>
    <row r="56" spans="1:13" ht="16.5" thickBot="1">
      <c r="A56" s="458" t="s">
        <v>170</v>
      </c>
      <c r="B56" s="208" t="s">
        <v>171</v>
      </c>
      <c r="C56" s="584">
        <f>C20+C21+C22+C28+C33+C46+C52+C54+C55</f>
        <v>93869</v>
      </c>
      <c r="D56" s="585">
        <f>D20+D21+D22+D28+D33+D46+D52+D54+D55</f>
        <v>94628</v>
      </c>
      <c r="E56" s="100" t="s">
        <v>850</v>
      </c>
      <c r="F56" s="99" t="s">
        <v>172</v>
      </c>
      <c r="G56" s="582">
        <f>G50+G52+G53+G54+G55</f>
        <v>13097</v>
      </c>
      <c r="H56" s="583">
        <f>H50+H52+H53+H54+H55</f>
        <v>13554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1806</v>
      </c>
      <c r="D59" s="197">
        <v>1826</v>
      </c>
      <c r="E59" s="201" t="s">
        <v>180</v>
      </c>
      <c r="F59" s="469" t="s">
        <v>181</v>
      </c>
      <c r="G59" s="197">
        <v>34303</v>
      </c>
      <c r="H59" s="197">
        <f>29215</f>
        <v>29215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43443</v>
      </c>
      <c r="D61" s="197">
        <v>40321</v>
      </c>
      <c r="E61" s="200" t="s">
        <v>188</v>
      </c>
      <c r="F61" s="93" t="s">
        <v>189</v>
      </c>
      <c r="G61" s="578">
        <f>SUM(G62:G68)</f>
        <v>10630</v>
      </c>
      <c r="H61" s="579">
        <f>SUM(H62:H68)</f>
        <v>9764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294</v>
      </c>
      <c r="H62" s="197">
        <v>204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8124</v>
      </c>
      <c r="H64" s="197">
        <v>6807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45249</v>
      </c>
      <c r="D65" s="581">
        <f>SUM(D59:D64)</f>
        <v>42147</v>
      </c>
      <c r="E65" s="89" t="s">
        <v>201</v>
      </c>
      <c r="F65" s="93" t="s">
        <v>202</v>
      </c>
      <c r="G65" s="197">
        <v>661</v>
      </c>
      <c r="H65" s="197">
        <v>288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631</v>
      </c>
      <c r="H66" s="197">
        <v>516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127</v>
      </c>
      <c r="H67" s="197">
        <v>98</v>
      </c>
    </row>
    <row r="68" spans="1:8" ht="15.75">
      <c r="A68" s="89" t="s">
        <v>206</v>
      </c>
      <c r="B68" s="91" t="s">
        <v>207</v>
      </c>
      <c r="C68" s="197">
        <v>22997</v>
      </c>
      <c r="D68" s="197">
        <v>20444</v>
      </c>
      <c r="E68" s="89" t="s">
        <v>212</v>
      </c>
      <c r="F68" s="93" t="s">
        <v>213</v>
      </c>
      <c r="G68" s="197">
        <v>793</v>
      </c>
      <c r="H68" s="197">
        <v>1851</v>
      </c>
    </row>
    <row r="69" spans="1:8" ht="15.75">
      <c r="A69" s="89" t="s">
        <v>210</v>
      </c>
      <c r="B69" s="91" t="s">
        <v>211</v>
      </c>
      <c r="C69" s="197">
        <v>4858</v>
      </c>
      <c r="D69" s="197">
        <v>4313</v>
      </c>
      <c r="E69" s="201" t="s">
        <v>79</v>
      </c>
      <c r="F69" s="93" t="s">
        <v>216</v>
      </c>
      <c r="G69" s="197">
        <v>135</v>
      </c>
      <c r="H69" s="197">
        <v>131</v>
      </c>
    </row>
    <row r="70" spans="1:8" ht="15.75">
      <c r="A70" s="89" t="s">
        <v>214</v>
      </c>
      <c r="B70" s="91" t="s">
        <v>215</v>
      </c>
      <c r="C70" s="197">
        <v>1458</v>
      </c>
      <c r="D70" s="197">
        <v>3403</v>
      </c>
      <c r="E70" s="89" t="s">
        <v>219</v>
      </c>
      <c r="F70" s="93" t="s">
        <v>220</v>
      </c>
      <c r="G70" s="197">
        <v>627</v>
      </c>
      <c r="H70" s="197">
        <v>710</v>
      </c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45695</v>
      </c>
      <c r="H71" s="581">
        <f>H59+H60+H61+H69+H70</f>
        <v>39820</v>
      </c>
    </row>
    <row r="72" spans="1:8" ht="15.75">
      <c r="A72" s="89" t="s">
        <v>221</v>
      </c>
      <c r="B72" s="91" t="s">
        <v>222</v>
      </c>
      <c r="C72" s="197">
        <v>645</v>
      </c>
      <c r="D72" s="197">
        <v>1404</v>
      </c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v>384</v>
      </c>
      <c r="D73" s="197">
        <v>250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f>200</f>
        <v>200</v>
      </c>
      <c r="D75" s="197">
        <v>180</v>
      </c>
      <c r="E75" s="468" t="s">
        <v>160</v>
      </c>
      <c r="F75" s="95" t="s">
        <v>233</v>
      </c>
      <c r="G75" s="461">
        <v>39</v>
      </c>
      <c r="H75" s="461">
        <v>69</v>
      </c>
    </row>
    <row r="76" spans="1:8" ht="15.75">
      <c r="A76" s="465" t="s">
        <v>77</v>
      </c>
      <c r="B76" s="96" t="s">
        <v>232</v>
      </c>
      <c r="C76" s="580">
        <f>SUM(C68:C75)</f>
        <v>30542</v>
      </c>
      <c r="D76" s="581">
        <f>SUM(D68:D75)</f>
        <v>29994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/>
      <c r="H77" s="462"/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45734</v>
      </c>
      <c r="H79" s="583">
        <f>H71+H73+H75+H77</f>
        <v>39889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444</v>
      </c>
      <c r="D88" s="197">
        <v>303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>
        <v>51</v>
      </c>
      <c r="D89" s="197"/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>
        <v>1330</v>
      </c>
      <c r="D91" s="197">
        <v>3806</v>
      </c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1825</v>
      </c>
      <c r="D92" s="581">
        <f>SUM(D88:D91)</f>
        <v>4109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242</v>
      </c>
      <c r="D93" s="462">
        <v>270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77858</v>
      </c>
      <c r="D94" s="585">
        <f>D65+D76+D85+D92+D93</f>
        <v>76520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171727</v>
      </c>
      <c r="D95" s="587">
        <f>D94+D56</f>
        <v>171148</v>
      </c>
      <c r="E95" s="229" t="s">
        <v>942</v>
      </c>
      <c r="F95" s="472" t="s">
        <v>268</v>
      </c>
      <c r="G95" s="586">
        <f>G37+G40+G56+G79</f>
        <v>171727</v>
      </c>
      <c r="H95" s="587">
        <f>H37+H40+H56+H79</f>
        <v>171148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7" t="s">
        <v>977</v>
      </c>
      <c r="B98" s="701">
        <f>pdeReportingDate</f>
        <v>43182</v>
      </c>
      <c r="C98" s="701"/>
      <c r="D98" s="701"/>
      <c r="E98" s="701"/>
      <c r="F98" s="701"/>
      <c r="G98" s="701"/>
      <c r="H98" s="701"/>
      <c r="M98" s="98"/>
    </row>
    <row r="99" spans="1:13" ht="15.75">
      <c r="A99" s="67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8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8"/>
      <c r="B101" s="80"/>
      <c r="C101" s="80"/>
      <c r="D101" s="80"/>
      <c r="E101" s="80"/>
      <c r="F101" s="80"/>
      <c r="G101" s="80"/>
      <c r="H101" s="80"/>
    </row>
    <row r="102" spans="1:8" ht="15.75">
      <c r="A102" s="678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9"/>
      <c r="B103" s="700" t="s">
        <v>994</v>
      </c>
      <c r="C103" s="700"/>
      <c r="D103" s="700"/>
      <c r="E103" s="700"/>
      <c r="M103" s="98"/>
    </row>
    <row r="104" spans="1:5" ht="21.75" customHeight="1">
      <c r="A104" s="679"/>
      <c r="B104" s="700" t="s">
        <v>979</v>
      </c>
      <c r="C104" s="700"/>
      <c r="D104" s="700"/>
      <c r="E104" s="700"/>
    </row>
    <row r="105" spans="1:13" ht="21.75" customHeight="1">
      <c r="A105" s="679"/>
      <c r="B105" s="700" t="s">
        <v>979</v>
      </c>
      <c r="C105" s="700"/>
      <c r="D105" s="700"/>
      <c r="E105" s="700"/>
      <c r="M105" s="98"/>
    </row>
    <row r="106" spans="1:5" ht="21.75" customHeight="1">
      <c r="A106" s="679"/>
      <c r="B106" s="700" t="s">
        <v>979</v>
      </c>
      <c r="C106" s="700"/>
      <c r="D106" s="700"/>
      <c r="E106" s="700"/>
    </row>
    <row r="107" spans="1:13" ht="21.75" customHeight="1">
      <c r="A107" s="679"/>
      <c r="B107" s="700"/>
      <c r="C107" s="700"/>
      <c r="D107" s="700"/>
      <c r="E107" s="700"/>
      <c r="M107" s="98"/>
    </row>
    <row r="108" spans="1:5" ht="21.75" customHeight="1">
      <c r="A108" s="679"/>
      <c r="B108" s="700"/>
      <c r="C108" s="700"/>
      <c r="D108" s="700"/>
      <c r="E108" s="700"/>
    </row>
    <row r="109" spans="1:13" ht="21.75" customHeight="1">
      <c r="A109" s="679"/>
      <c r="B109" s="700"/>
      <c r="C109" s="700"/>
      <c r="D109" s="700"/>
      <c r="E109" s="700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0">
      <selection activeCell="C39" sqref="C39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1783</v>
      </c>
      <c r="D12" s="314">
        <v>1378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3976</v>
      </c>
      <c r="D13" s="314">
        <v>3960</v>
      </c>
      <c r="E13" s="194" t="s">
        <v>281</v>
      </c>
      <c r="F13" s="240" t="s">
        <v>282</v>
      </c>
      <c r="G13" s="314">
        <v>153597</v>
      </c>
      <c r="H13" s="314">
        <v>160186</v>
      </c>
    </row>
    <row r="14" spans="1:8" ht="15.75">
      <c r="A14" s="194" t="s">
        <v>283</v>
      </c>
      <c r="B14" s="190" t="s">
        <v>284</v>
      </c>
      <c r="C14" s="314">
        <v>3694</v>
      </c>
      <c r="D14" s="314">
        <v>3189</v>
      </c>
      <c r="E14" s="245" t="s">
        <v>285</v>
      </c>
      <c r="F14" s="240" t="s">
        <v>286</v>
      </c>
      <c r="G14" s="314">
        <v>1433</v>
      </c>
      <c r="H14" s="314">
        <v>780</v>
      </c>
    </row>
    <row r="15" spans="1:8" ht="15.75">
      <c r="A15" s="194" t="s">
        <v>287</v>
      </c>
      <c r="B15" s="190" t="s">
        <v>288</v>
      </c>
      <c r="C15" s="314">
        <v>7379</v>
      </c>
      <c r="D15" s="314">
        <v>6640</v>
      </c>
      <c r="E15" s="245" t="s">
        <v>79</v>
      </c>
      <c r="F15" s="240" t="s">
        <v>289</v>
      </c>
      <c r="G15" s="314">
        <v>2799</v>
      </c>
      <c r="H15" s="314">
        <v>4873</v>
      </c>
    </row>
    <row r="16" spans="1:8" ht="15.75">
      <c r="A16" s="194" t="s">
        <v>290</v>
      </c>
      <c r="B16" s="190" t="s">
        <v>291</v>
      </c>
      <c r="C16" s="314">
        <v>1310</v>
      </c>
      <c r="D16" s="314">
        <v>1173</v>
      </c>
      <c r="E16" s="236" t="s">
        <v>52</v>
      </c>
      <c r="F16" s="264" t="s">
        <v>292</v>
      </c>
      <c r="G16" s="611">
        <f>SUM(G12:G15)</f>
        <v>157829</v>
      </c>
      <c r="H16" s="612">
        <f>SUM(H12:H15)</f>
        <v>165839</v>
      </c>
    </row>
    <row r="17" spans="1:8" ht="31.5">
      <c r="A17" s="194" t="s">
        <v>293</v>
      </c>
      <c r="B17" s="190" t="s">
        <v>294</v>
      </c>
      <c r="C17" s="314">
        <v>139911</v>
      </c>
      <c r="D17" s="314">
        <v>147417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22"/>
      <c r="H18" s="623"/>
    </row>
    <row r="19" spans="1:8" ht="15.75">
      <c r="A19" s="194" t="s">
        <v>299</v>
      </c>
      <c r="B19" s="190" t="s">
        <v>300</v>
      </c>
      <c r="C19" s="314">
        <v>3064</v>
      </c>
      <c r="D19" s="314">
        <v>2421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>
        <v>357</v>
      </c>
      <c r="D20" s="314">
        <v>512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161117</v>
      </c>
      <c r="D22" s="612">
        <f>SUM(D12:D18)+D19</f>
        <v>166178</v>
      </c>
      <c r="E22" s="194" t="s">
        <v>309</v>
      </c>
      <c r="F22" s="237" t="s">
        <v>310</v>
      </c>
      <c r="G22" s="314">
        <v>112</v>
      </c>
      <c r="H22" s="314">
        <v>174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56</v>
      </c>
      <c r="H24" s="314">
        <v>2411</v>
      </c>
    </row>
    <row r="25" spans="1:8" ht="31.5">
      <c r="A25" s="194" t="s">
        <v>316</v>
      </c>
      <c r="B25" s="237" t="s">
        <v>317</v>
      </c>
      <c r="C25" s="314">
        <v>1586</v>
      </c>
      <c r="D25" s="314">
        <v>1692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212</v>
      </c>
      <c r="D27" s="314">
        <v>45</v>
      </c>
      <c r="E27" s="236" t="s">
        <v>104</v>
      </c>
      <c r="F27" s="238" t="s">
        <v>326</v>
      </c>
      <c r="G27" s="611">
        <f>SUM(G22:G26)</f>
        <v>168</v>
      </c>
      <c r="H27" s="612">
        <f>SUM(H22:H26)</f>
        <v>2585</v>
      </c>
    </row>
    <row r="28" spans="1:8" ht="15.75">
      <c r="A28" s="194" t="s">
        <v>79</v>
      </c>
      <c r="B28" s="237" t="s">
        <v>327</v>
      </c>
      <c r="C28" s="314">
        <v>290</v>
      </c>
      <c r="D28" s="314">
        <v>316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2088</v>
      </c>
      <c r="D29" s="612">
        <f>SUM(D25:D28)</f>
        <v>2053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163205</v>
      </c>
      <c r="D31" s="618">
        <f>D29+D22</f>
        <v>168231</v>
      </c>
      <c r="E31" s="251" t="s">
        <v>824</v>
      </c>
      <c r="F31" s="266" t="s">
        <v>331</v>
      </c>
      <c r="G31" s="253">
        <f>G16+G18+G27</f>
        <v>157997</v>
      </c>
      <c r="H31" s="254">
        <f>H16+H18+H27</f>
        <v>168424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193</v>
      </c>
      <c r="E33" s="233" t="s">
        <v>334</v>
      </c>
      <c r="F33" s="238" t="s">
        <v>335</v>
      </c>
      <c r="G33" s="611">
        <f>IF((C31-G31)&gt;0,C31-G31,0)</f>
        <v>5208</v>
      </c>
      <c r="H33" s="612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4">
        <v>1</v>
      </c>
    </row>
    <row r="36" spans="1:8" ht="16.5" thickBot="1">
      <c r="A36" s="258" t="s">
        <v>344</v>
      </c>
      <c r="B36" s="256" t="s">
        <v>345</v>
      </c>
      <c r="C36" s="619">
        <f>C31-C34+C35</f>
        <v>163205</v>
      </c>
      <c r="D36" s="620">
        <f>D31-D34+D35</f>
        <v>168231</v>
      </c>
      <c r="E36" s="262" t="s">
        <v>346</v>
      </c>
      <c r="F36" s="256" t="s">
        <v>347</v>
      </c>
      <c r="G36" s="267">
        <f>G35-G34+G31</f>
        <v>157997</v>
      </c>
      <c r="H36" s="268">
        <f>H35-H34+H31</f>
        <v>168425</v>
      </c>
    </row>
    <row r="37" spans="1:8" ht="15.75">
      <c r="A37" s="261" t="s">
        <v>348</v>
      </c>
      <c r="B37" s="231" t="s">
        <v>349</v>
      </c>
      <c r="C37" s="617">
        <f>IF((G36-C36)&gt;0,G36-C36,0)</f>
        <v>0</v>
      </c>
      <c r="D37" s="618">
        <f>IF((H36-D36)&gt;0,H36-D36,0)</f>
        <v>194</v>
      </c>
      <c r="E37" s="261" t="s">
        <v>350</v>
      </c>
      <c r="F37" s="266" t="s">
        <v>351</v>
      </c>
      <c r="G37" s="253">
        <f>IF((C36-G36)&gt;0,C36-G36,0)</f>
        <v>5208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11">
        <f>C39+C40+C41</f>
        <v>-404</v>
      </c>
      <c r="D38" s="612">
        <f>D39+D40+D41</f>
        <v>99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>
        <v>226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-404</v>
      </c>
      <c r="D40" s="314">
        <v>-127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95</v>
      </c>
      <c r="E42" s="247" t="s">
        <v>362</v>
      </c>
      <c r="F42" s="195" t="s">
        <v>363</v>
      </c>
      <c r="G42" s="241">
        <f>IF(G37&gt;0,IF(C38+G37&lt;0,0,C38+G37),IF(C37-C38&lt;0,C38-C37,0))</f>
        <v>4804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95</v>
      </c>
      <c r="E44" s="262" t="s">
        <v>369</v>
      </c>
      <c r="F44" s="269" t="s">
        <v>370</v>
      </c>
      <c r="G44" s="267">
        <f>IF(C42=0,IF(G42-G43&gt;0,G42-G43+C43,0),IF(C42-C43&lt;0,C43-C42+G43,0))</f>
        <v>4804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13">
        <f>C36+C38+C42</f>
        <v>162801</v>
      </c>
      <c r="D45" s="614">
        <f>D36+D38+D42</f>
        <v>168425</v>
      </c>
      <c r="E45" s="270" t="s">
        <v>373</v>
      </c>
      <c r="F45" s="272" t="s">
        <v>374</v>
      </c>
      <c r="G45" s="613">
        <f>G42+G36</f>
        <v>162801</v>
      </c>
      <c r="H45" s="614">
        <f>H42+H36</f>
        <v>168425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4" t="s">
        <v>978</v>
      </c>
      <c r="B47" s="704"/>
      <c r="C47" s="704"/>
      <c r="D47" s="704"/>
      <c r="E47" s="704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7" t="s">
        <v>977</v>
      </c>
      <c r="B50" s="701">
        <f>pdeReportingDate</f>
        <v>43182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8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8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9"/>
      <c r="B55" s="700" t="s">
        <v>994</v>
      </c>
      <c r="C55" s="700"/>
      <c r="D55" s="700"/>
      <c r="E55" s="700"/>
      <c r="F55" s="557"/>
      <c r="G55" s="45"/>
      <c r="H55" s="42"/>
    </row>
    <row r="56" spans="1:8" ht="15.75" customHeight="1">
      <c r="A56" s="679"/>
      <c r="B56" s="700" t="s">
        <v>979</v>
      </c>
      <c r="C56" s="700"/>
      <c r="D56" s="700"/>
      <c r="E56" s="700"/>
      <c r="F56" s="557"/>
      <c r="G56" s="45"/>
      <c r="H56" s="42"/>
    </row>
    <row r="57" spans="1:8" ht="15.75" customHeight="1">
      <c r="A57" s="679"/>
      <c r="B57" s="700" t="s">
        <v>979</v>
      </c>
      <c r="C57" s="700"/>
      <c r="D57" s="700"/>
      <c r="E57" s="700"/>
      <c r="F57" s="557"/>
      <c r="G57" s="45"/>
      <c r="H57" s="42"/>
    </row>
    <row r="58" spans="1:8" ht="15.75" customHeight="1">
      <c r="A58" s="679"/>
      <c r="B58" s="700" t="s">
        <v>979</v>
      </c>
      <c r="C58" s="700"/>
      <c r="D58" s="700"/>
      <c r="E58" s="700"/>
      <c r="F58" s="557"/>
      <c r="G58" s="45"/>
      <c r="H58" s="42"/>
    </row>
    <row r="59" spans="1:8" ht="15.75">
      <c r="A59" s="679"/>
      <c r="B59" s="700"/>
      <c r="C59" s="700"/>
      <c r="D59" s="700"/>
      <c r="E59" s="700"/>
      <c r="F59" s="557"/>
      <c r="G59" s="45"/>
      <c r="H59" s="42"/>
    </row>
    <row r="60" spans="1:8" ht="15.75">
      <c r="A60" s="679"/>
      <c r="B60" s="700"/>
      <c r="C60" s="700"/>
      <c r="D60" s="700"/>
      <c r="E60" s="700"/>
      <c r="F60" s="557"/>
      <c r="G60" s="45"/>
      <c r="H60" s="42"/>
    </row>
    <row r="61" spans="1:8" ht="15.75">
      <c r="A61" s="679"/>
      <c r="B61" s="700"/>
      <c r="C61" s="700"/>
      <c r="D61" s="700"/>
      <c r="E61" s="700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39" sqref="G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172000</v>
      </c>
      <c r="D11" s="197">
        <v>175926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-153129</v>
      </c>
      <c r="D12" s="197">
        <v>-146459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-8623</v>
      </c>
      <c r="D14" s="197">
        <v>-7469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-15932</f>
        <v>-15932</v>
      </c>
      <c r="D15" s="197">
        <v>-18457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-75</v>
      </c>
      <c r="D16" s="197">
        <v>-579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-313</v>
      </c>
      <c r="D18" s="197">
        <v>-351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-14</v>
      </c>
      <c r="D19" s="197">
        <v>-32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1">
        <f>SUM(C11:C20)</f>
        <v>-6086</v>
      </c>
      <c r="D21" s="642">
        <f>SUM(D11:D20)</f>
        <v>2580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-2251</v>
      </c>
      <c r="D23" s="197">
        <v>-6802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3537</v>
      </c>
      <c r="D24" s="197">
        <v>5706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179</v>
      </c>
      <c r="D26" s="197">
        <v>1008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</v>
      </c>
      <c r="D27" s="197">
        <v>74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1535</v>
      </c>
      <c r="D29" s="197">
        <v>1065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1">
        <f>SUM(C23:C32)</f>
        <v>3017</v>
      </c>
      <c r="D33" s="642">
        <f>SUM(D23:D32)</f>
        <v>1051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9"/>
      <c r="D34" s="64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-19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77626</v>
      </c>
      <c r="D37" s="197">
        <v>95417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-74869</v>
      </c>
      <c r="D38" s="197">
        <v>-96249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-501</v>
      </c>
      <c r="D39" s="197">
        <v>-399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-1471</v>
      </c>
      <c r="D40" s="197">
        <v>-1749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3">
        <f>SUM(C35:C42)</f>
        <v>785</v>
      </c>
      <c r="D43" s="644">
        <f>SUM(D35:D42)</f>
        <v>-2999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-2284</v>
      </c>
      <c r="D44" s="305">
        <f>D43+D33+D21</f>
        <v>632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f>D46</f>
        <v>4109</v>
      </c>
      <c r="D45" s="307">
        <v>3477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1825</v>
      </c>
      <c r="D46" s="309">
        <f>D45+D44</f>
        <v>4109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444</v>
      </c>
      <c r="D47" s="296">
        <v>303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1381</v>
      </c>
      <c r="D48" s="280">
        <v>3806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5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6"/>
      <c r="B52" s="676"/>
      <c r="C52" s="676"/>
      <c r="D52" s="676"/>
      <c r="G52" s="180"/>
      <c r="H52" s="180"/>
    </row>
    <row r="53" spans="1:8" ht="15.75">
      <c r="A53" s="676"/>
      <c r="B53" s="676"/>
      <c r="C53" s="676"/>
      <c r="D53" s="676"/>
      <c r="G53" s="180"/>
      <c r="H53" s="180"/>
    </row>
    <row r="54" spans="1:13" s="42" customFormat="1" ht="15.75">
      <c r="A54" s="677" t="s">
        <v>977</v>
      </c>
      <c r="B54" s="701">
        <f>pdeReportingDate</f>
        <v>43182</v>
      </c>
      <c r="C54" s="701"/>
      <c r="D54" s="701"/>
      <c r="E54" s="701"/>
      <c r="F54" s="680"/>
      <c r="G54" s="680"/>
      <c r="H54" s="680"/>
      <c r="M54" s="98"/>
    </row>
    <row r="55" spans="1:13" s="42" customFormat="1" ht="15.75">
      <c r="A55" s="677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8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8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8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9"/>
      <c r="B59" s="700" t="s">
        <v>994</v>
      </c>
      <c r="C59" s="700"/>
      <c r="D59" s="700"/>
      <c r="E59" s="700"/>
      <c r="F59" s="557"/>
      <c r="G59" s="45"/>
      <c r="H59" s="42"/>
    </row>
    <row r="60" spans="1:8" ht="15.75">
      <c r="A60" s="679"/>
      <c r="B60" s="700" t="s">
        <v>979</v>
      </c>
      <c r="C60" s="700"/>
      <c r="D60" s="700"/>
      <c r="E60" s="700"/>
      <c r="F60" s="557"/>
      <c r="G60" s="45"/>
      <c r="H60" s="42"/>
    </row>
    <row r="61" spans="1:8" ht="15.75">
      <c r="A61" s="679"/>
      <c r="B61" s="700" t="s">
        <v>979</v>
      </c>
      <c r="C61" s="700"/>
      <c r="D61" s="700"/>
      <c r="E61" s="700"/>
      <c r="F61" s="557"/>
      <c r="G61" s="45"/>
      <c r="H61" s="42"/>
    </row>
    <row r="62" spans="1:8" ht="15.75">
      <c r="A62" s="679"/>
      <c r="B62" s="700" t="s">
        <v>979</v>
      </c>
      <c r="C62" s="700"/>
      <c r="D62" s="700"/>
      <c r="E62" s="700"/>
      <c r="F62" s="557"/>
      <c r="G62" s="45"/>
      <c r="H62" s="42"/>
    </row>
    <row r="63" spans="1:8" ht="15.75">
      <c r="A63" s="679"/>
      <c r="B63" s="700"/>
      <c r="C63" s="700"/>
      <c r="D63" s="700"/>
      <c r="E63" s="700"/>
      <c r="F63" s="557"/>
      <c r="G63" s="45"/>
      <c r="H63" s="42"/>
    </row>
    <row r="64" spans="1:8" ht="15.75">
      <c r="A64" s="679"/>
      <c r="B64" s="700"/>
      <c r="C64" s="700"/>
      <c r="D64" s="700"/>
      <c r="E64" s="700"/>
      <c r="F64" s="557"/>
      <c r="G64" s="45"/>
      <c r="H64" s="42"/>
    </row>
    <row r="65" spans="1:8" ht="15.75">
      <c r="A65" s="679"/>
      <c r="B65" s="700"/>
      <c r="C65" s="700"/>
      <c r="D65" s="700"/>
      <c r="E65" s="700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10" t="s">
        <v>453</v>
      </c>
      <c r="B8" s="713" t="s">
        <v>454</v>
      </c>
      <c r="C8" s="706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6" t="s">
        <v>460</v>
      </c>
      <c r="L8" s="706" t="s">
        <v>461</v>
      </c>
      <c r="M8" s="514"/>
      <c r="N8" s="515"/>
    </row>
    <row r="9" spans="1:14" s="516" customFormat="1" ht="31.5">
      <c r="A9" s="711"/>
      <c r="B9" s="714"/>
      <c r="C9" s="707"/>
      <c r="D9" s="709" t="s">
        <v>826</v>
      </c>
      <c r="E9" s="709" t="s">
        <v>456</v>
      </c>
      <c r="F9" s="518" t="s">
        <v>457</v>
      </c>
      <c r="G9" s="518"/>
      <c r="H9" s="518"/>
      <c r="I9" s="716" t="s">
        <v>458</v>
      </c>
      <c r="J9" s="716" t="s">
        <v>459</v>
      </c>
      <c r="K9" s="707"/>
      <c r="L9" s="707"/>
      <c r="M9" s="519" t="s">
        <v>825</v>
      </c>
      <c r="N9" s="515"/>
    </row>
    <row r="10" spans="1:14" s="516" customFormat="1" ht="31.5">
      <c r="A10" s="712"/>
      <c r="B10" s="715"/>
      <c r="C10" s="708"/>
      <c r="D10" s="709"/>
      <c r="E10" s="709"/>
      <c r="F10" s="517" t="s">
        <v>462</v>
      </c>
      <c r="G10" s="517" t="s">
        <v>463</v>
      </c>
      <c r="H10" s="517" t="s">
        <v>464</v>
      </c>
      <c r="I10" s="708"/>
      <c r="J10" s="708"/>
      <c r="K10" s="708"/>
      <c r="L10" s="708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5412</v>
      </c>
      <c r="D13" s="567">
        <f>'1-Баланс'!H20</f>
        <v>9555</v>
      </c>
      <c r="E13" s="567">
        <f>'1-Баланс'!H21</f>
        <v>20732</v>
      </c>
      <c r="F13" s="567">
        <f>'1-Баланс'!H23</f>
        <v>1373</v>
      </c>
      <c r="G13" s="567">
        <f>'1-Баланс'!H24</f>
        <v>0</v>
      </c>
      <c r="H13" s="568">
        <v>23376</v>
      </c>
      <c r="I13" s="567">
        <f>'1-Баланс'!H29+'1-Баланс'!H32</f>
        <v>57257</v>
      </c>
      <c r="J13" s="567">
        <f>'1-Баланс'!H30+'1-Баланс'!H33</f>
        <v>0</v>
      </c>
      <c r="K13" s="568"/>
      <c r="L13" s="567">
        <f>SUM(C13:K13)</f>
        <v>117705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3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6">
        <f>C13+C14</f>
        <v>5412</v>
      </c>
      <c r="D17" s="636">
        <f aca="true" t="shared" si="2" ref="D17:M17">D13+D14</f>
        <v>9555</v>
      </c>
      <c r="E17" s="636">
        <f t="shared" si="2"/>
        <v>20732</v>
      </c>
      <c r="F17" s="636">
        <f t="shared" si="2"/>
        <v>1373</v>
      </c>
      <c r="G17" s="636">
        <f t="shared" si="2"/>
        <v>0</v>
      </c>
      <c r="H17" s="636">
        <f t="shared" si="2"/>
        <v>23376</v>
      </c>
      <c r="I17" s="636">
        <f t="shared" si="2"/>
        <v>57257</v>
      </c>
      <c r="J17" s="636">
        <f t="shared" si="2"/>
        <v>0</v>
      </c>
      <c r="K17" s="636">
        <f t="shared" si="2"/>
        <v>0</v>
      </c>
      <c r="L17" s="567">
        <f t="shared" si="1"/>
        <v>117705</v>
      </c>
      <c r="M17" s="637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-4804</v>
      </c>
      <c r="K18" s="568"/>
      <c r="L18" s="567">
        <f t="shared" si="1"/>
        <v>-4804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7">
        <f t="shared" si="1"/>
        <v>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67">
        <f>SUM(C20:K20)</f>
        <v>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0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67">
        <f t="shared" si="1"/>
        <v>0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4">
        <v>-1</v>
      </c>
      <c r="D30" s="314">
        <v>-4</v>
      </c>
      <c r="E30" s="314">
        <v>-1015</v>
      </c>
      <c r="F30" s="314"/>
      <c r="G30" s="314"/>
      <c r="H30" s="314"/>
      <c r="I30" s="314">
        <v>1015</v>
      </c>
      <c r="J30" s="314"/>
      <c r="K30" s="314"/>
      <c r="L30" s="567">
        <f t="shared" si="1"/>
        <v>-5</v>
      </c>
      <c r="M30" s="315"/>
      <c r="N30" s="169"/>
    </row>
    <row r="31" spans="1:14" ht="15.75">
      <c r="A31" s="530" t="s">
        <v>501</v>
      </c>
      <c r="B31" s="531" t="s">
        <v>502</v>
      </c>
      <c r="C31" s="636">
        <f>C19+C22+C23+C26+C30+C29+C17+C18</f>
        <v>5411</v>
      </c>
      <c r="D31" s="636">
        <f aca="true" t="shared" si="6" ref="D31:M31">D19+D22+D23+D26+D30+D29+D17+D18</f>
        <v>9551</v>
      </c>
      <c r="E31" s="636">
        <f t="shared" si="6"/>
        <v>19717</v>
      </c>
      <c r="F31" s="636">
        <f t="shared" si="6"/>
        <v>1373</v>
      </c>
      <c r="G31" s="636">
        <f t="shared" si="6"/>
        <v>0</v>
      </c>
      <c r="H31" s="636">
        <f t="shared" si="6"/>
        <v>23376</v>
      </c>
      <c r="I31" s="636">
        <f t="shared" si="6"/>
        <v>58272</v>
      </c>
      <c r="J31" s="636">
        <f t="shared" si="6"/>
        <v>-4804</v>
      </c>
      <c r="K31" s="636">
        <f t="shared" si="6"/>
        <v>0</v>
      </c>
      <c r="L31" s="567">
        <f t="shared" si="1"/>
        <v>112896</v>
      </c>
      <c r="M31" s="637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5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5411</v>
      </c>
      <c r="D34" s="570">
        <f t="shared" si="7"/>
        <v>9551</v>
      </c>
      <c r="E34" s="570">
        <f t="shared" si="7"/>
        <v>19717</v>
      </c>
      <c r="F34" s="570">
        <f t="shared" si="7"/>
        <v>1373</v>
      </c>
      <c r="G34" s="570">
        <f t="shared" si="7"/>
        <v>0</v>
      </c>
      <c r="H34" s="570">
        <f t="shared" si="7"/>
        <v>23376</v>
      </c>
      <c r="I34" s="570">
        <f t="shared" si="7"/>
        <v>58272</v>
      </c>
      <c r="J34" s="570">
        <f t="shared" si="7"/>
        <v>-4804</v>
      </c>
      <c r="K34" s="570">
        <f t="shared" si="7"/>
        <v>0</v>
      </c>
      <c r="L34" s="634">
        <f t="shared" si="1"/>
        <v>112896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7" t="s">
        <v>977</v>
      </c>
      <c r="B38" s="701">
        <f>pdeReportingDate</f>
        <v>43182</v>
      </c>
      <c r="C38" s="701"/>
      <c r="D38" s="701"/>
      <c r="E38" s="701"/>
      <c r="F38" s="701"/>
      <c r="G38" s="701"/>
      <c r="H38" s="701"/>
      <c r="M38" s="169"/>
    </row>
    <row r="39" spans="1:13" ht="15.75">
      <c r="A39" s="67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8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8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9"/>
      <c r="B43" s="700" t="s">
        <v>994</v>
      </c>
      <c r="C43" s="700"/>
      <c r="D43" s="700"/>
      <c r="E43" s="700"/>
      <c r="F43" s="557"/>
      <c r="G43" s="45"/>
      <c r="H43" s="42"/>
      <c r="M43" s="169"/>
    </row>
    <row r="44" spans="1:13" ht="15.75">
      <c r="A44" s="679"/>
      <c r="B44" s="700" t="s">
        <v>979</v>
      </c>
      <c r="C44" s="700"/>
      <c r="D44" s="700"/>
      <c r="E44" s="700"/>
      <c r="F44" s="557"/>
      <c r="G44" s="45"/>
      <c r="H44" s="42"/>
      <c r="M44" s="169"/>
    </row>
    <row r="45" spans="1:13" ht="15.75">
      <c r="A45" s="679"/>
      <c r="B45" s="700" t="s">
        <v>979</v>
      </c>
      <c r="C45" s="700"/>
      <c r="D45" s="700"/>
      <c r="E45" s="700"/>
      <c r="F45" s="557"/>
      <c r="G45" s="45"/>
      <c r="H45" s="42"/>
      <c r="M45" s="169"/>
    </row>
    <row r="46" spans="1:13" ht="15.75">
      <c r="A46" s="679"/>
      <c r="B46" s="700" t="s">
        <v>979</v>
      </c>
      <c r="C46" s="700"/>
      <c r="D46" s="700"/>
      <c r="E46" s="700"/>
      <c r="F46" s="557"/>
      <c r="G46" s="45"/>
      <c r="H46" s="42"/>
      <c r="M46" s="169"/>
    </row>
    <row r="47" spans="1:13" ht="15.75">
      <c r="A47" s="679"/>
      <c r="B47" s="700"/>
      <c r="C47" s="700"/>
      <c r="D47" s="700"/>
      <c r="E47" s="700"/>
      <c r="F47" s="557"/>
      <c r="G47" s="45"/>
      <c r="H47" s="42"/>
      <c r="M47" s="169"/>
    </row>
    <row r="48" spans="1:13" ht="15.75">
      <c r="A48" s="679"/>
      <c r="B48" s="700"/>
      <c r="C48" s="700"/>
      <c r="D48" s="700"/>
      <c r="E48" s="700"/>
      <c r="F48" s="557"/>
      <c r="G48" s="45"/>
      <c r="H48" s="42"/>
      <c r="M48" s="169"/>
    </row>
    <row r="49" spans="1:13" ht="15.75">
      <c r="A49" s="679"/>
      <c r="B49" s="700"/>
      <c r="C49" s="700"/>
      <c r="D49" s="700"/>
      <c r="E49" s="700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D54" sqref="D5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2">
        <v>1</v>
      </c>
      <c r="B12" s="663"/>
      <c r="C12" s="92"/>
      <c r="D12" s="92"/>
      <c r="E12" s="92"/>
      <c r="F12" s="452">
        <f>C12-E12</f>
        <v>0</v>
      </c>
    </row>
    <row r="13" spans="1:6" ht="15.75">
      <c r="A13" s="662">
        <v>2</v>
      </c>
      <c r="B13" s="663"/>
      <c r="C13" s="92"/>
      <c r="D13" s="92"/>
      <c r="E13" s="92"/>
      <c r="F13" s="452">
        <f aca="true" t="shared" si="0" ref="F13:F26">C13-E13</f>
        <v>0</v>
      </c>
    </row>
    <row r="14" spans="1:6" ht="15.75">
      <c r="A14" s="662">
        <v>3</v>
      </c>
      <c r="B14" s="663"/>
      <c r="C14" s="92"/>
      <c r="D14" s="92"/>
      <c r="E14" s="92"/>
      <c r="F14" s="452">
        <f t="shared" si="0"/>
        <v>0</v>
      </c>
    </row>
    <row r="15" spans="1:6" ht="15.75">
      <c r="A15" s="662">
        <v>4</v>
      </c>
      <c r="B15" s="663"/>
      <c r="C15" s="92"/>
      <c r="D15" s="92"/>
      <c r="E15" s="92"/>
      <c r="F15" s="452">
        <f t="shared" si="0"/>
        <v>0</v>
      </c>
    </row>
    <row r="16" spans="1:6" ht="15.75">
      <c r="A16" s="662">
        <v>5</v>
      </c>
      <c r="B16" s="663"/>
      <c r="C16" s="92"/>
      <c r="D16" s="92"/>
      <c r="E16" s="92"/>
      <c r="F16" s="452">
        <f t="shared" si="0"/>
        <v>0</v>
      </c>
    </row>
    <row r="17" spans="1:6" ht="15.75">
      <c r="A17" s="662">
        <v>6</v>
      </c>
      <c r="B17" s="663"/>
      <c r="C17" s="92"/>
      <c r="D17" s="92"/>
      <c r="E17" s="92"/>
      <c r="F17" s="452">
        <f t="shared" si="0"/>
        <v>0</v>
      </c>
    </row>
    <row r="18" spans="1:6" ht="15.75">
      <c r="A18" s="662">
        <v>7</v>
      </c>
      <c r="B18" s="663"/>
      <c r="C18" s="92"/>
      <c r="D18" s="92"/>
      <c r="E18" s="92"/>
      <c r="F18" s="452">
        <f t="shared" si="0"/>
        <v>0</v>
      </c>
    </row>
    <row r="19" spans="1:6" ht="15.75">
      <c r="A19" s="662">
        <v>8</v>
      </c>
      <c r="B19" s="663"/>
      <c r="C19" s="92"/>
      <c r="D19" s="92"/>
      <c r="E19" s="92"/>
      <c r="F19" s="452">
        <f t="shared" si="0"/>
        <v>0</v>
      </c>
    </row>
    <row r="20" spans="1:6" ht="15.75">
      <c r="A20" s="662">
        <v>9</v>
      </c>
      <c r="B20" s="663"/>
      <c r="C20" s="92"/>
      <c r="D20" s="92"/>
      <c r="E20" s="92"/>
      <c r="F20" s="452">
        <f t="shared" si="0"/>
        <v>0</v>
      </c>
    </row>
    <row r="21" spans="1:6" ht="15.75">
      <c r="A21" s="662">
        <v>10</v>
      </c>
      <c r="B21" s="663"/>
      <c r="C21" s="92"/>
      <c r="D21" s="92"/>
      <c r="E21" s="92"/>
      <c r="F21" s="452">
        <f t="shared" si="0"/>
        <v>0</v>
      </c>
    </row>
    <row r="22" spans="1:6" ht="15.75">
      <c r="A22" s="662">
        <v>11</v>
      </c>
      <c r="B22" s="663"/>
      <c r="C22" s="92"/>
      <c r="D22" s="92"/>
      <c r="E22" s="92"/>
      <c r="F22" s="452">
        <f t="shared" si="0"/>
        <v>0</v>
      </c>
    </row>
    <row r="23" spans="1:6" ht="15.75">
      <c r="A23" s="662">
        <v>12</v>
      </c>
      <c r="B23" s="663"/>
      <c r="C23" s="92"/>
      <c r="D23" s="92"/>
      <c r="E23" s="92"/>
      <c r="F23" s="452">
        <f t="shared" si="0"/>
        <v>0</v>
      </c>
    </row>
    <row r="24" spans="1:6" ht="15.75">
      <c r="A24" s="662">
        <v>13</v>
      </c>
      <c r="B24" s="663"/>
      <c r="C24" s="92"/>
      <c r="D24" s="92"/>
      <c r="E24" s="92"/>
      <c r="F24" s="452">
        <f t="shared" si="0"/>
        <v>0</v>
      </c>
    </row>
    <row r="25" spans="1:6" ht="15.75">
      <c r="A25" s="662">
        <v>14</v>
      </c>
      <c r="B25" s="663"/>
      <c r="C25" s="92"/>
      <c r="D25" s="92"/>
      <c r="E25" s="92"/>
      <c r="F25" s="452">
        <f t="shared" si="0"/>
        <v>0</v>
      </c>
    </row>
    <row r="26" spans="1:6" ht="15.75">
      <c r="A26" s="662">
        <v>15</v>
      </c>
      <c r="B26" s="663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2">
        <v>1</v>
      </c>
      <c r="B29" s="663"/>
      <c r="C29" s="92"/>
      <c r="D29" s="92"/>
      <c r="E29" s="92"/>
      <c r="F29" s="452">
        <f>C29-E29</f>
        <v>0</v>
      </c>
    </row>
    <row r="30" spans="1:6" ht="15.75">
      <c r="A30" s="662">
        <v>2</v>
      </c>
      <c r="B30" s="663"/>
      <c r="C30" s="92"/>
      <c r="D30" s="92"/>
      <c r="E30" s="92"/>
      <c r="F30" s="452">
        <f aca="true" t="shared" si="1" ref="F30:F43">C30-E30</f>
        <v>0</v>
      </c>
    </row>
    <row r="31" spans="1:6" ht="15.75">
      <c r="A31" s="662">
        <v>3</v>
      </c>
      <c r="B31" s="663"/>
      <c r="C31" s="92"/>
      <c r="D31" s="92"/>
      <c r="E31" s="92"/>
      <c r="F31" s="452">
        <f t="shared" si="1"/>
        <v>0</v>
      </c>
    </row>
    <row r="32" spans="1:6" ht="15.75">
      <c r="A32" s="662">
        <v>4</v>
      </c>
      <c r="B32" s="663"/>
      <c r="C32" s="92"/>
      <c r="D32" s="92"/>
      <c r="E32" s="92"/>
      <c r="F32" s="452">
        <f t="shared" si="1"/>
        <v>0</v>
      </c>
    </row>
    <row r="33" spans="1:6" ht="15.75">
      <c r="A33" s="662">
        <v>5</v>
      </c>
      <c r="B33" s="663"/>
      <c r="C33" s="92"/>
      <c r="D33" s="92"/>
      <c r="E33" s="92"/>
      <c r="F33" s="452">
        <f t="shared" si="1"/>
        <v>0</v>
      </c>
    </row>
    <row r="34" spans="1:6" ht="15.75">
      <c r="A34" s="662">
        <v>6</v>
      </c>
      <c r="B34" s="663"/>
      <c r="C34" s="92"/>
      <c r="D34" s="92"/>
      <c r="E34" s="92"/>
      <c r="F34" s="452">
        <f t="shared" si="1"/>
        <v>0</v>
      </c>
    </row>
    <row r="35" spans="1:6" ht="15.75">
      <c r="A35" s="662">
        <v>7</v>
      </c>
      <c r="B35" s="663"/>
      <c r="C35" s="92"/>
      <c r="D35" s="92"/>
      <c r="E35" s="92"/>
      <c r="F35" s="452">
        <f t="shared" si="1"/>
        <v>0</v>
      </c>
    </row>
    <row r="36" spans="1:6" ht="15.75">
      <c r="A36" s="662">
        <v>8</v>
      </c>
      <c r="B36" s="663"/>
      <c r="C36" s="92"/>
      <c r="D36" s="92"/>
      <c r="E36" s="92"/>
      <c r="F36" s="452">
        <f t="shared" si="1"/>
        <v>0</v>
      </c>
    </row>
    <row r="37" spans="1:6" ht="15.75">
      <c r="A37" s="662">
        <v>9</v>
      </c>
      <c r="B37" s="663"/>
      <c r="C37" s="92"/>
      <c r="D37" s="92"/>
      <c r="E37" s="92"/>
      <c r="F37" s="452">
        <f t="shared" si="1"/>
        <v>0</v>
      </c>
    </row>
    <row r="38" spans="1:6" ht="15.75">
      <c r="A38" s="662">
        <v>10</v>
      </c>
      <c r="B38" s="663"/>
      <c r="C38" s="92"/>
      <c r="D38" s="92"/>
      <c r="E38" s="92"/>
      <c r="F38" s="452">
        <f t="shared" si="1"/>
        <v>0</v>
      </c>
    </row>
    <row r="39" spans="1:6" ht="15.75">
      <c r="A39" s="662">
        <v>11</v>
      </c>
      <c r="B39" s="663"/>
      <c r="C39" s="92"/>
      <c r="D39" s="92"/>
      <c r="E39" s="92"/>
      <c r="F39" s="452">
        <f t="shared" si="1"/>
        <v>0</v>
      </c>
    </row>
    <row r="40" spans="1:6" ht="15.75">
      <c r="A40" s="662">
        <v>12</v>
      </c>
      <c r="B40" s="663"/>
      <c r="C40" s="92"/>
      <c r="D40" s="92"/>
      <c r="E40" s="92"/>
      <c r="F40" s="452">
        <f t="shared" si="1"/>
        <v>0</v>
      </c>
    </row>
    <row r="41" spans="1:6" ht="15.75">
      <c r="A41" s="662">
        <v>13</v>
      </c>
      <c r="B41" s="663"/>
      <c r="C41" s="92"/>
      <c r="D41" s="92"/>
      <c r="E41" s="92"/>
      <c r="F41" s="452">
        <f t="shared" si="1"/>
        <v>0</v>
      </c>
    </row>
    <row r="42" spans="1:6" ht="15.75">
      <c r="A42" s="662">
        <v>14</v>
      </c>
      <c r="B42" s="663"/>
      <c r="C42" s="92"/>
      <c r="D42" s="92"/>
      <c r="E42" s="92"/>
      <c r="F42" s="452">
        <f t="shared" si="1"/>
        <v>0</v>
      </c>
    </row>
    <row r="43" spans="1:6" ht="15.75">
      <c r="A43" s="662">
        <v>15</v>
      </c>
      <c r="B43" s="663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2" t="s">
        <v>989</v>
      </c>
      <c r="B46" s="663"/>
      <c r="C46" s="92">
        <v>1468</v>
      </c>
      <c r="D46" s="92">
        <v>100</v>
      </c>
      <c r="E46" s="92"/>
      <c r="F46" s="452">
        <f>C46-E46</f>
        <v>1468</v>
      </c>
    </row>
    <row r="47" spans="1:6" ht="15.75">
      <c r="A47" s="662">
        <v>2</v>
      </c>
      <c r="B47" s="663"/>
      <c r="C47" s="92"/>
      <c r="D47" s="92"/>
      <c r="E47" s="92"/>
      <c r="F47" s="452">
        <f aca="true" t="shared" si="2" ref="F47:F60">C47-E47</f>
        <v>0</v>
      </c>
    </row>
    <row r="48" spans="1:6" ht="15.75">
      <c r="A48" s="662">
        <v>3</v>
      </c>
      <c r="B48" s="663"/>
      <c r="C48" s="92"/>
      <c r="D48" s="92"/>
      <c r="E48" s="92"/>
      <c r="F48" s="452">
        <f t="shared" si="2"/>
        <v>0</v>
      </c>
    </row>
    <row r="49" spans="1:6" ht="15.75">
      <c r="A49" s="662">
        <v>4</v>
      </c>
      <c r="B49" s="663"/>
      <c r="C49" s="92"/>
      <c r="D49" s="92"/>
      <c r="E49" s="92"/>
      <c r="F49" s="452">
        <f t="shared" si="2"/>
        <v>0</v>
      </c>
    </row>
    <row r="50" spans="1:6" ht="15.75">
      <c r="A50" s="662">
        <v>5</v>
      </c>
      <c r="B50" s="663"/>
      <c r="C50" s="92"/>
      <c r="D50" s="92"/>
      <c r="E50" s="92"/>
      <c r="F50" s="452">
        <f t="shared" si="2"/>
        <v>0</v>
      </c>
    </row>
    <row r="51" spans="1:6" ht="15.75">
      <c r="A51" s="662">
        <v>6</v>
      </c>
      <c r="B51" s="663"/>
      <c r="C51" s="92"/>
      <c r="D51" s="92"/>
      <c r="E51" s="92"/>
      <c r="F51" s="452">
        <f t="shared" si="2"/>
        <v>0</v>
      </c>
    </row>
    <row r="52" spans="1:6" ht="15.75">
      <c r="A52" s="662">
        <v>7</v>
      </c>
      <c r="B52" s="663"/>
      <c r="C52" s="92"/>
      <c r="D52" s="92"/>
      <c r="E52" s="92"/>
      <c r="F52" s="452">
        <f t="shared" si="2"/>
        <v>0</v>
      </c>
    </row>
    <row r="53" spans="1:6" ht="15.75">
      <c r="A53" s="662">
        <v>8</v>
      </c>
      <c r="B53" s="663"/>
      <c r="C53" s="92"/>
      <c r="D53" s="92"/>
      <c r="E53" s="92"/>
      <c r="F53" s="452">
        <f t="shared" si="2"/>
        <v>0</v>
      </c>
    </row>
    <row r="54" spans="1:6" ht="15.75">
      <c r="A54" s="662">
        <v>9</v>
      </c>
      <c r="B54" s="663"/>
      <c r="C54" s="92"/>
      <c r="D54" s="92"/>
      <c r="E54" s="92"/>
      <c r="F54" s="452">
        <f t="shared" si="2"/>
        <v>0</v>
      </c>
    </row>
    <row r="55" spans="1:6" ht="15.75">
      <c r="A55" s="662">
        <v>10</v>
      </c>
      <c r="B55" s="663"/>
      <c r="C55" s="92"/>
      <c r="D55" s="92"/>
      <c r="E55" s="92"/>
      <c r="F55" s="452">
        <f t="shared" si="2"/>
        <v>0</v>
      </c>
    </row>
    <row r="56" spans="1:6" ht="15.75">
      <c r="A56" s="662">
        <v>11</v>
      </c>
      <c r="B56" s="663"/>
      <c r="C56" s="92"/>
      <c r="D56" s="92"/>
      <c r="E56" s="92"/>
      <c r="F56" s="452">
        <f t="shared" si="2"/>
        <v>0</v>
      </c>
    </row>
    <row r="57" spans="1:6" ht="15.75">
      <c r="A57" s="662">
        <v>12</v>
      </c>
      <c r="B57" s="663"/>
      <c r="C57" s="92"/>
      <c r="D57" s="92"/>
      <c r="E57" s="92"/>
      <c r="F57" s="452">
        <f t="shared" si="2"/>
        <v>0</v>
      </c>
    </row>
    <row r="58" spans="1:6" ht="15.75">
      <c r="A58" s="662">
        <v>13</v>
      </c>
      <c r="B58" s="663"/>
      <c r="C58" s="92"/>
      <c r="D58" s="92"/>
      <c r="E58" s="92"/>
      <c r="F58" s="452">
        <f t="shared" si="2"/>
        <v>0</v>
      </c>
    </row>
    <row r="59" spans="1:6" ht="15.75">
      <c r="A59" s="662">
        <v>14</v>
      </c>
      <c r="B59" s="663"/>
      <c r="C59" s="92"/>
      <c r="D59" s="92"/>
      <c r="E59" s="92"/>
      <c r="F59" s="452">
        <f t="shared" si="2"/>
        <v>0</v>
      </c>
    </row>
    <row r="60" spans="1:6" ht="15.75">
      <c r="A60" s="662">
        <v>15</v>
      </c>
      <c r="B60" s="663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1468</v>
      </c>
      <c r="D61" s="455"/>
      <c r="E61" s="455">
        <f>SUM(E46:E60)</f>
        <v>0</v>
      </c>
      <c r="F61" s="455">
        <f>SUM(F46:F60)</f>
        <v>1468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2">
        <v>1</v>
      </c>
      <c r="B63" s="663"/>
      <c r="C63" s="92"/>
      <c r="D63" s="92"/>
      <c r="E63" s="92"/>
      <c r="F63" s="452">
        <f>C63-E63</f>
        <v>0</v>
      </c>
    </row>
    <row r="64" spans="1:6" ht="15.75">
      <c r="A64" s="662">
        <v>2</v>
      </c>
      <c r="B64" s="663"/>
      <c r="C64" s="92"/>
      <c r="D64" s="92"/>
      <c r="E64" s="92"/>
      <c r="F64" s="452">
        <f aca="true" t="shared" si="3" ref="F64:F77">C64-E64</f>
        <v>0</v>
      </c>
    </row>
    <row r="65" spans="1:6" ht="15.75">
      <c r="A65" s="662">
        <v>3</v>
      </c>
      <c r="B65" s="663"/>
      <c r="C65" s="92"/>
      <c r="D65" s="92"/>
      <c r="E65" s="92"/>
      <c r="F65" s="452">
        <f t="shared" si="3"/>
        <v>0</v>
      </c>
    </row>
    <row r="66" spans="1:6" ht="15.75">
      <c r="A66" s="662">
        <v>4</v>
      </c>
      <c r="B66" s="663"/>
      <c r="C66" s="92"/>
      <c r="D66" s="92"/>
      <c r="E66" s="92"/>
      <c r="F66" s="452">
        <f t="shared" si="3"/>
        <v>0</v>
      </c>
    </row>
    <row r="67" spans="1:6" ht="15.75">
      <c r="A67" s="662">
        <v>5</v>
      </c>
      <c r="B67" s="663"/>
      <c r="C67" s="92"/>
      <c r="D67" s="92"/>
      <c r="E67" s="92"/>
      <c r="F67" s="452">
        <f t="shared" si="3"/>
        <v>0</v>
      </c>
    </row>
    <row r="68" spans="1:6" ht="15.75">
      <c r="A68" s="662">
        <v>6</v>
      </c>
      <c r="B68" s="663"/>
      <c r="C68" s="92"/>
      <c r="D68" s="92"/>
      <c r="E68" s="92"/>
      <c r="F68" s="452">
        <f t="shared" si="3"/>
        <v>0</v>
      </c>
    </row>
    <row r="69" spans="1:6" ht="15.75">
      <c r="A69" s="662">
        <v>7</v>
      </c>
      <c r="B69" s="663"/>
      <c r="C69" s="92"/>
      <c r="D69" s="92"/>
      <c r="E69" s="92"/>
      <c r="F69" s="452">
        <f t="shared" si="3"/>
        <v>0</v>
      </c>
    </row>
    <row r="70" spans="1:6" ht="15.75">
      <c r="A70" s="662">
        <v>8</v>
      </c>
      <c r="B70" s="663"/>
      <c r="C70" s="92"/>
      <c r="D70" s="92"/>
      <c r="E70" s="92"/>
      <c r="F70" s="452">
        <f t="shared" si="3"/>
        <v>0</v>
      </c>
    </row>
    <row r="71" spans="1:6" ht="15.75">
      <c r="A71" s="662">
        <v>9</v>
      </c>
      <c r="B71" s="663"/>
      <c r="C71" s="92"/>
      <c r="D71" s="92"/>
      <c r="E71" s="92"/>
      <c r="F71" s="452">
        <f t="shared" si="3"/>
        <v>0</v>
      </c>
    </row>
    <row r="72" spans="1:6" ht="15.75">
      <c r="A72" s="662">
        <v>10</v>
      </c>
      <c r="B72" s="663"/>
      <c r="C72" s="92"/>
      <c r="D72" s="92"/>
      <c r="E72" s="92"/>
      <c r="F72" s="452">
        <f t="shared" si="3"/>
        <v>0</v>
      </c>
    </row>
    <row r="73" spans="1:6" ht="15.75">
      <c r="A73" s="662">
        <v>11</v>
      </c>
      <c r="B73" s="663"/>
      <c r="C73" s="92"/>
      <c r="D73" s="92"/>
      <c r="E73" s="92"/>
      <c r="F73" s="452">
        <f t="shared" si="3"/>
        <v>0</v>
      </c>
    </row>
    <row r="74" spans="1:6" ht="15.75">
      <c r="A74" s="662">
        <v>12</v>
      </c>
      <c r="B74" s="663"/>
      <c r="C74" s="92"/>
      <c r="D74" s="92"/>
      <c r="E74" s="92"/>
      <c r="F74" s="452">
        <f t="shared" si="3"/>
        <v>0</v>
      </c>
    </row>
    <row r="75" spans="1:6" ht="15.75">
      <c r="A75" s="662">
        <v>13</v>
      </c>
      <c r="B75" s="663"/>
      <c r="C75" s="92"/>
      <c r="D75" s="92"/>
      <c r="E75" s="92"/>
      <c r="F75" s="452">
        <f t="shared" si="3"/>
        <v>0</v>
      </c>
    </row>
    <row r="76" spans="1:6" ht="15.75">
      <c r="A76" s="662">
        <v>14</v>
      </c>
      <c r="B76" s="663"/>
      <c r="C76" s="92"/>
      <c r="D76" s="92"/>
      <c r="E76" s="92"/>
      <c r="F76" s="452">
        <f t="shared" si="3"/>
        <v>0</v>
      </c>
    </row>
    <row r="77" spans="1:6" ht="15.75">
      <c r="A77" s="662">
        <v>15</v>
      </c>
      <c r="B77" s="663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0</v>
      </c>
      <c r="D78" s="455"/>
      <c r="E78" s="455">
        <f>SUM(E63:E77)</f>
        <v>0</v>
      </c>
      <c r="F78" s="455">
        <f>SUM(F63:F77)</f>
        <v>0</v>
      </c>
    </row>
    <row r="79" spans="1:6" ht="15.75">
      <c r="A79" s="496" t="s">
        <v>801</v>
      </c>
      <c r="B79" s="493" t="s">
        <v>802</v>
      </c>
      <c r="C79" s="455">
        <f>C78+C61+C44+C27</f>
        <v>1468</v>
      </c>
      <c r="D79" s="455"/>
      <c r="E79" s="455">
        <f>E78+E61+E44+E27</f>
        <v>0</v>
      </c>
      <c r="F79" s="455">
        <f>F78+F61+F44+F27</f>
        <v>1468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2" t="s">
        <v>990</v>
      </c>
      <c r="B82" s="663"/>
      <c r="C82" s="92">
        <v>1</v>
      </c>
      <c r="D82" s="92">
        <v>100</v>
      </c>
      <c r="E82" s="92"/>
      <c r="F82" s="452">
        <f>C82-E82</f>
        <v>1</v>
      </c>
    </row>
    <row r="83" spans="1:6" ht="15.75">
      <c r="A83" s="662">
        <v>2</v>
      </c>
      <c r="B83" s="663"/>
      <c r="C83" s="92"/>
      <c r="D83" s="92"/>
      <c r="E83" s="92"/>
      <c r="F83" s="452">
        <f aca="true" t="shared" si="4" ref="F83:F96">C83-E83</f>
        <v>0</v>
      </c>
    </row>
    <row r="84" spans="1:6" ht="15.75">
      <c r="A84" s="662">
        <v>3</v>
      </c>
      <c r="B84" s="663"/>
      <c r="C84" s="92"/>
      <c r="D84" s="92"/>
      <c r="E84" s="92"/>
      <c r="F84" s="452">
        <f t="shared" si="4"/>
        <v>0</v>
      </c>
    </row>
    <row r="85" spans="1:6" ht="15.75">
      <c r="A85" s="662">
        <v>4</v>
      </c>
      <c r="B85" s="663"/>
      <c r="C85" s="92"/>
      <c r="D85" s="92"/>
      <c r="E85" s="92"/>
      <c r="F85" s="452">
        <f t="shared" si="4"/>
        <v>0</v>
      </c>
    </row>
    <row r="86" spans="1:6" ht="15.75">
      <c r="A86" s="662">
        <v>5</v>
      </c>
      <c r="B86" s="663"/>
      <c r="C86" s="92"/>
      <c r="D86" s="92"/>
      <c r="E86" s="92"/>
      <c r="F86" s="452">
        <f t="shared" si="4"/>
        <v>0</v>
      </c>
    </row>
    <row r="87" spans="1:6" ht="15.75">
      <c r="A87" s="662">
        <v>6</v>
      </c>
      <c r="B87" s="663"/>
      <c r="C87" s="92"/>
      <c r="D87" s="92"/>
      <c r="E87" s="92"/>
      <c r="F87" s="452">
        <f t="shared" si="4"/>
        <v>0</v>
      </c>
    </row>
    <row r="88" spans="1:6" ht="15.75">
      <c r="A88" s="662">
        <v>7</v>
      </c>
      <c r="B88" s="663"/>
      <c r="C88" s="92"/>
      <c r="D88" s="92"/>
      <c r="E88" s="92"/>
      <c r="F88" s="452">
        <f t="shared" si="4"/>
        <v>0</v>
      </c>
    </row>
    <row r="89" spans="1:6" ht="15.75">
      <c r="A89" s="662">
        <v>8</v>
      </c>
      <c r="B89" s="663"/>
      <c r="C89" s="92"/>
      <c r="D89" s="92"/>
      <c r="E89" s="92"/>
      <c r="F89" s="452">
        <f t="shared" si="4"/>
        <v>0</v>
      </c>
    </row>
    <row r="90" spans="1:6" ht="15.75">
      <c r="A90" s="662">
        <v>9</v>
      </c>
      <c r="B90" s="663"/>
      <c r="C90" s="92"/>
      <c r="D90" s="92"/>
      <c r="E90" s="92"/>
      <c r="F90" s="452">
        <f t="shared" si="4"/>
        <v>0</v>
      </c>
    </row>
    <row r="91" spans="1:6" ht="15.75">
      <c r="A91" s="662">
        <v>10</v>
      </c>
      <c r="B91" s="663"/>
      <c r="C91" s="92"/>
      <c r="D91" s="92"/>
      <c r="E91" s="92"/>
      <c r="F91" s="452">
        <f t="shared" si="4"/>
        <v>0</v>
      </c>
    </row>
    <row r="92" spans="1:6" ht="15.75">
      <c r="A92" s="662">
        <v>11</v>
      </c>
      <c r="B92" s="663"/>
      <c r="C92" s="92"/>
      <c r="D92" s="92"/>
      <c r="E92" s="92"/>
      <c r="F92" s="452">
        <f t="shared" si="4"/>
        <v>0</v>
      </c>
    </row>
    <row r="93" spans="1:6" ht="15.75">
      <c r="A93" s="662">
        <v>12</v>
      </c>
      <c r="B93" s="663"/>
      <c r="C93" s="92"/>
      <c r="D93" s="92"/>
      <c r="E93" s="92"/>
      <c r="F93" s="452">
        <f t="shared" si="4"/>
        <v>0</v>
      </c>
    </row>
    <row r="94" spans="1:6" ht="15.75">
      <c r="A94" s="662">
        <v>13</v>
      </c>
      <c r="B94" s="663"/>
      <c r="C94" s="92"/>
      <c r="D94" s="92"/>
      <c r="E94" s="92"/>
      <c r="F94" s="452">
        <f t="shared" si="4"/>
        <v>0</v>
      </c>
    </row>
    <row r="95" spans="1:6" ht="15.75">
      <c r="A95" s="662">
        <v>14</v>
      </c>
      <c r="B95" s="663"/>
      <c r="C95" s="92"/>
      <c r="D95" s="92"/>
      <c r="E95" s="92"/>
      <c r="F95" s="452">
        <f t="shared" si="4"/>
        <v>0</v>
      </c>
    </row>
    <row r="96" spans="1:6" ht="15.75">
      <c r="A96" s="662">
        <v>15</v>
      </c>
      <c r="B96" s="663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1</v>
      </c>
      <c r="D97" s="455"/>
      <c r="E97" s="455">
        <f>SUM(E82:E96)</f>
        <v>0</v>
      </c>
      <c r="F97" s="455">
        <f>SUM(F82:F96)</f>
        <v>1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2">
        <v>1</v>
      </c>
      <c r="B99" s="663"/>
      <c r="C99" s="92"/>
      <c r="D99" s="92"/>
      <c r="E99" s="92"/>
      <c r="F99" s="452">
        <f>C99-E99</f>
        <v>0</v>
      </c>
    </row>
    <row r="100" spans="1:6" ht="15.75">
      <c r="A100" s="662">
        <v>2</v>
      </c>
      <c r="B100" s="663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2">
        <v>3</v>
      </c>
      <c r="B101" s="663"/>
      <c r="C101" s="92"/>
      <c r="D101" s="92"/>
      <c r="E101" s="92"/>
      <c r="F101" s="452">
        <f t="shared" si="5"/>
        <v>0</v>
      </c>
    </row>
    <row r="102" spans="1:6" ht="15.75">
      <c r="A102" s="662">
        <v>4</v>
      </c>
      <c r="B102" s="663"/>
      <c r="C102" s="92"/>
      <c r="D102" s="92"/>
      <c r="E102" s="92"/>
      <c r="F102" s="452">
        <f t="shared" si="5"/>
        <v>0</v>
      </c>
    </row>
    <row r="103" spans="1:6" ht="15.75">
      <c r="A103" s="662">
        <v>5</v>
      </c>
      <c r="B103" s="663"/>
      <c r="C103" s="92"/>
      <c r="D103" s="92"/>
      <c r="E103" s="92"/>
      <c r="F103" s="452">
        <f t="shared" si="5"/>
        <v>0</v>
      </c>
    </row>
    <row r="104" spans="1:6" ht="15.75">
      <c r="A104" s="662">
        <v>6</v>
      </c>
      <c r="B104" s="663"/>
      <c r="C104" s="92"/>
      <c r="D104" s="92"/>
      <c r="E104" s="92"/>
      <c r="F104" s="452">
        <f t="shared" si="5"/>
        <v>0</v>
      </c>
    </row>
    <row r="105" spans="1:6" ht="15.75">
      <c r="A105" s="662">
        <v>7</v>
      </c>
      <c r="B105" s="663"/>
      <c r="C105" s="92"/>
      <c r="D105" s="92"/>
      <c r="E105" s="92"/>
      <c r="F105" s="452">
        <f t="shared" si="5"/>
        <v>0</v>
      </c>
    </row>
    <row r="106" spans="1:6" ht="15.75">
      <c r="A106" s="662">
        <v>8</v>
      </c>
      <c r="B106" s="663"/>
      <c r="C106" s="92"/>
      <c r="D106" s="92"/>
      <c r="E106" s="92"/>
      <c r="F106" s="452">
        <f t="shared" si="5"/>
        <v>0</v>
      </c>
    </row>
    <row r="107" spans="1:6" ht="15.75">
      <c r="A107" s="662">
        <v>9</v>
      </c>
      <c r="B107" s="663"/>
      <c r="C107" s="92"/>
      <c r="D107" s="92"/>
      <c r="E107" s="92"/>
      <c r="F107" s="452">
        <f t="shared" si="5"/>
        <v>0</v>
      </c>
    </row>
    <row r="108" spans="1:6" ht="15.75">
      <c r="A108" s="662">
        <v>10</v>
      </c>
      <c r="B108" s="663"/>
      <c r="C108" s="92"/>
      <c r="D108" s="92"/>
      <c r="E108" s="92"/>
      <c r="F108" s="452">
        <f t="shared" si="5"/>
        <v>0</v>
      </c>
    </row>
    <row r="109" spans="1:6" ht="15.75">
      <c r="A109" s="662">
        <v>11</v>
      </c>
      <c r="B109" s="663"/>
      <c r="C109" s="92"/>
      <c r="D109" s="92"/>
      <c r="E109" s="92"/>
      <c r="F109" s="452">
        <f t="shared" si="5"/>
        <v>0</v>
      </c>
    </row>
    <row r="110" spans="1:6" ht="15.75">
      <c r="A110" s="662">
        <v>12</v>
      </c>
      <c r="B110" s="663"/>
      <c r="C110" s="92"/>
      <c r="D110" s="92"/>
      <c r="E110" s="92"/>
      <c r="F110" s="452">
        <f t="shared" si="5"/>
        <v>0</v>
      </c>
    </row>
    <row r="111" spans="1:6" ht="15.75">
      <c r="A111" s="662">
        <v>13</v>
      </c>
      <c r="B111" s="663"/>
      <c r="C111" s="92"/>
      <c r="D111" s="92"/>
      <c r="E111" s="92"/>
      <c r="F111" s="452">
        <f t="shared" si="5"/>
        <v>0</v>
      </c>
    </row>
    <row r="112" spans="1:6" ht="15.75">
      <c r="A112" s="662">
        <v>14</v>
      </c>
      <c r="B112" s="663"/>
      <c r="C112" s="92"/>
      <c r="D112" s="92"/>
      <c r="E112" s="92"/>
      <c r="F112" s="452">
        <f t="shared" si="5"/>
        <v>0</v>
      </c>
    </row>
    <row r="113" spans="1:6" ht="15.75">
      <c r="A113" s="662">
        <v>15</v>
      </c>
      <c r="B113" s="663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2" t="s">
        <v>991</v>
      </c>
      <c r="B116" s="663"/>
      <c r="C116" s="92">
        <v>1821</v>
      </c>
      <c r="D116" s="92">
        <v>40</v>
      </c>
      <c r="E116" s="92"/>
      <c r="F116" s="452">
        <f>C116-E116</f>
        <v>1821</v>
      </c>
    </row>
    <row r="117" spans="1:6" ht="15.75">
      <c r="A117" s="662">
        <v>2</v>
      </c>
      <c r="B117" s="663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2">
        <v>3</v>
      </c>
      <c r="B118" s="663"/>
      <c r="C118" s="92"/>
      <c r="D118" s="92"/>
      <c r="E118" s="92"/>
      <c r="F118" s="452">
        <f t="shared" si="6"/>
        <v>0</v>
      </c>
    </row>
    <row r="119" spans="1:6" ht="15.75">
      <c r="A119" s="662">
        <v>4</v>
      </c>
      <c r="B119" s="663"/>
      <c r="C119" s="92"/>
      <c r="D119" s="92"/>
      <c r="E119" s="92"/>
      <c r="F119" s="452">
        <f t="shared" si="6"/>
        <v>0</v>
      </c>
    </row>
    <row r="120" spans="1:6" ht="15.75">
      <c r="A120" s="662">
        <v>5</v>
      </c>
      <c r="B120" s="663"/>
      <c r="C120" s="92"/>
      <c r="D120" s="92"/>
      <c r="E120" s="92"/>
      <c r="F120" s="452">
        <f t="shared" si="6"/>
        <v>0</v>
      </c>
    </row>
    <row r="121" spans="1:6" ht="15.75">
      <c r="A121" s="662">
        <v>6</v>
      </c>
      <c r="B121" s="663"/>
      <c r="C121" s="92"/>
      <c r="D121" s="92"/>
      <c r="E121" s="92"/>
      <c r="F121" s="452">
        <f t="shared" si="6"/>
        <v>0</v>
      </c>
    </row>
    <row r="122" spans="1:6" ht="15.75">
      <c r="A122" s="662">
        <v>7</v>
      </c>
      <c r="B122" s="663"/>
      <c r="C122" s="92"/>
      <c r="D122" s="92"/>
      <c r="E122" s="92"/>
      <c r="F122" s="452">
        <f t="shared" si="6"/>
        <v>0</v>
      </c>
    </row>
    <row r="123" spans="1:6" ht="15.75">
      <c r="A123" s="662">
        <v>8</v>
      </c>
      <c r="B123" s="663"/>
      <c r="C123" s="92"/>
      <c r="D123" s="92"/>
      <c r="E123" s="92"/>
      <c r="F123" s="452">
        <f t="shared" si="6"/>
        <v>0</v>
      </c>
    </row>
    <row r="124" spans="1:6" ht="15.75">
      <c r="A124" s="662">
        <v>9</v>
      </c>
      <c r="B124" s="663"/>
      <c r="C124" s="92"/>
      <c r="D124" s="92"/>
      <c r="E124" s="92"/>
      <c r="F124" s="452">
        <f t="shared" si="6"/>
        <v>0</v>
      </c>
    </row>
    <row r="125" spans="1:6" ht="15.75">
      <c r="A125" s="662">
        <v>10</v>
      </c>
      <c r="B125" s="663"/>
      <c r="C125" s="92"/>
      <c r="D125" s="92"/>
      <c r="E125" s="92"/>
      <c r="F125" s="452">
        <f t="shared" si="6"/>
        <v>0</v>
      </c>
    </row>
    <row r="126" spans="1:6" ht="15.75">
      <c r="A126" s="662">
        <v>11</v>
      </c>
      <c r="B126" s="663"/>
      <c r="C126" s="92"/>
      <c r="D126" s="92"/>
      <c r="E126" s="92"/>
      <c r="F126" s="452">
        <f t="shared" si="6"/>
        <v>0</v>
      </c>
    </row>
    <row r="127" spans="1:6" ht="15.75">
      <c r="A127" s="662">
        <v>12</v>
      </c>
      <c r="B127" s="663"/>
      <c r="C127" s="92"/>
      <c r="D127" s="92"/>
      <c r="E127" s="92"/>
      <c r="F127" s="452">
        <f t="shared" si="6"/>
        <v>0</v>
      </c>
    </row>
    <row r="128" spans="1:6" ht="15.75">
      <c r="A128" s="662">
        <v>13</v>
      </c>
      <c r="B128" s="663"/>
      <c r="C128" s="92"/>
      <c r="D128" s="92"/>
      <c r="E128" s="92"/>
      <c r="F128" s="452">
        <f t="shared" si="6"/>
        <v>0</v>
      </c>
    </row>
    <row r="129" spans="1:6" ht="15.75">
      <c r="A129" s="662">
        <v>14</v>
      </c>
      <c r="B129" s="663"/>
      <c r="C129" s="92"/>
      <c r="D129" s="92"/>
      <c r="E129" s="92"/>
      <c r="F129" s="452">
        <f t="shared" si="6"/>
        <v>0</v>
      </c>
    </row>
    <row r="130" spans="1:6" ht="15.75">
      <c r="A130" s="662">
        <v>15</v>
      </c>
      <c r="B130" s="663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1821</v>
      </c>
      <c r="D131" s="455"/>
      <c r="E131" s="455">
        <f>SUM(E116:E130)</f>
        <v>0</v>
      </c>
      <c r="F131" s="455">
        <f>SUM(F116:F130)</f>
        <v>1821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2">
        <v>1</v>
      </c>
      <c r="B133" s="663"/>
      <c r="C133" s="92"/>
      <c r="D133" s="92"/>
      <c r="E133" s="92"/>
      <c r="F133" s="452">
        <f>C133-E133</f>
        <v>0</v>
      </c>
    </row>
    <row r="134" spans="1:6" ht="15.75">
      <c r="A134" s="662">
        <v>2</v>
      </c>
      <c r="B134" s="663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2">
        <v>3</v>
      </c>
      <c r="B135" s="663"/>
      <c r="C135" s="92"/>
      <c r="D135" s="92"/>
      <c r="E135" s="92"/>
      <c r="F135" s="452">
        <f t="shared" si="7"/>
        <v>0</v>
      </c>
    </row>
    <row r="136" spans="1:6" ht="15.75">
      <c r="A136" s="662">
        <v>4</v>
      </c>
      <c r="B136" s="663"/>
      <c r="C136" s="92"/>
      <c r="D136" s="92"/>
      <c r="E136" s="92"/>
      <c r="F136" s="452">
        <f t="shared" si="7"/>
        <v>0</v>
      </c>
    </row>
    <row r="137" spans="1:6" ht="15.75">
      <c r="A137" s="662">
        <v>5</v>
      </c>
      <c r="B137" s="663"/>
      <c r="C137" s="92"/>
      <c r="D137" s="92"/>
      <c r="E137" s="92"/>
      <c r="F137" s="452">
        <f t="shared" si="7"/>
        <v>0</v>
      </c>
    </row>
    <row r="138" spans="1:6" ht="15.75">
      <c r="A138" s="662">
        <v>6</v>
      </c>
      <c r="B138" s="663"/>
      <c r="C138" s="92"/>
      <c r="D138" s="92"/>
      <c r="E138" s="92"/>
      <c r="F138" s="452">
        <f t="shared" si="7"/>
        <v>0</v>
      </c>
    </row>
    <row r="139" spans="1:6" ht="15.75">
      <c r="A139" s="662">
        <v>7</v>
      </c>
      <c r="B139" s="663"/>
      <c r="C139" s="92"/>
      <c r="D139" s="92"/>
      <c r="E139" s="92"/>
      <c r="F139" s="452">
        <f t="shared" si="7"/>
        <v>0</v>
      </c>
    </row>
    <row r="140" spans="1:6" ht="15.75">
      <c r="A140" s="662">
        <v>8</v>
      </c>
      <c r="B140" s="663"/>
      <c r="C140" s="92"/>
      <c r="D140" s="92"/>
      <c r="E140" s="92"/>
      <c r="F140" s="452">
        <f t="shared" si="7"/>
        <v>0</v>
      </c>
    </row>
    <row r="141" spans="1:6" ht="15.75">
      <c r="A141" s="662">
        <v>9</v>
      </c>
      <c r="B141" s="663"/>
      <c r="C141" s="92"/>
      <c r="D141" s="92"/>
      <c r="E141" s="92"/>
      <c r="F141" s="452">
        <f t="shared" si="7"/>
        <v>0</v>
      </c>
    </row>
    <row r="142" spans="1:6" ht="15.75">
      <c r="A142" s="662">
        <v>10</v>
      </c>
      <c r="B142" s="663"/>
      <c r="C142" s="92"/>
      <c r="D142" s="92"/>
      <c r="E142" s="92"/>
      <c r="F142" s="452">
        <f t="shared" si="7"/>
        <v>0</v>
      </c>
    </row>
    <row r="143" spans="1:6" ht="15.75">
      <c r="A143" s="662">
        <v>11</v>
      </c>
      <c r="B143" s="663"/>
      <c r="C143" s="92"/>
      <c r="D143" s="92"/>
      <c r="E143" s="92"/>
      <c r="F143" s="452">
        <f t="shared" si="7"/>
        <v>0</v>
      </c>
    </row>
    <row r="144" spans="1:6" ht="15.75">
      <c r="A144" s="662">
        <v>12</v>
      </c>
      <c r="B144" s="663"/>
      <c r="C144" s="92"/>
      <c r="D144" s="92"/>
      <c r="E144" s="92"/>
      <c r="F144" s="452">
        <f t="shared" si="7"/>
        <v>0</v>
      </c>
    </row>
    <row r="145" spans="1:6" ht="15.75">
      <c r="A145" s="662">
        <v>13</v>
      </c>
      <c r="B145" s="663"/>
      <c r="C145" s="92"/>
      <c r="D145" s="92"/>
      <c r="E145" s="92"/>
      <c r="F145" s="452">
        <f t="shared" si="7"/>
        <v>0</v>
      </c>
    </row>
    <row r="146" spans="1:6" ht="15.75">
      <c r="A146" s="662">
        <v>14</v>
      </c>
      <c r="B146" s="663"/>
      <c r="C146" s="92"/>
      <c r="D146" s="92"/>
      <c r="E146" s="92"/>
      <c r="F146" s="452">
        <f t="shared" si="7"/>
        <v>0</v>
      </c>
    </row>
    <row r="147" spans="1:6" ht="15.75">
      <c r="A147" s="662">
        <v>15</v>
      </c>
      <c r="B147" s="663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1822</v>
      </c>
      <c r="D149" s="455"/>
      <c r="E149" s="455">
        <f>E148+E131+E114+E97</f>
        <v>0</v>
      </c>
      <c r="F149" s="455">
        <f>F148+F131+F114+F97</f>
        <v>1822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7" t="s">
        <v>977</v>
      </c>
      <c r="B151" s="701">
        <f>pdeReportingDate</f>
        <v>43182</v>
      </c>
      <c r="C151" s="701"/>
      <c r="D151" s="701"/>
      <c r="E151" s="701"/>
      <c r="F151" s="701"/>
      <c r="G151" s="701"/>
      <c r="H151" s="701"/>
    </row>
    <row r="152" spans="1:8" ht="15.75">
      <c r="A152" s="677"/>
      <c r="B152" s="52"/>
      <c r="C152" s="52"/>
      <c r="D152" s="52"/>
      <c r="E152" s="52"/>
      <c r="F152" s="52"/>
      <c r="G152" s="52"/>
      <c r="H152" s="52"/>
    </row>
    <row r="153" spans="1:8" ht="15.75">
      <c r="A153" s="678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8"/>
      <c r="B154" s="80"/>
      <c r="C154" s="80"/>
      <c r="D154" s="80"/>
      <c r="E154" s="80"/>
      <c r="F154" s="80"/>
      <c r="G154" s="80"/>
      <c r="H154" s="80"/>
    </row>
    <row r="155" spans="1:8" ht="15.75">
      <c r="A155" s="678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9"/>
      <c r="B156" s="700" t="s">
        <v>994</v>
      </c>
      <c r="C156" s="700"/>
      <c r="D156" s="700"/>
      <c r="E156" s="700"/>
      <c r="F156" s="557"/>
      <c r="G156" s="45"/>
      <c r="H156" s="42"/>
    </row>
    <row r="157" spans="1:8" ht="15.75">
      <c r="A157" s="679"/>
      <c r="B157" s="700" t="s">
        <v>979</v>
      </c>
      <c r="C157" s="700"/>
      <c r="D157" s="700"/>
      <c r="E157" s="700"/>
      <c r="F157" s="557"/>
      <c r="G157" s="45"/>
      <c r="H157" s="42"/>
    </row>
    <row r="158" spans="1:8" ht="15.75">
      <c r="A158" s="679"/>
      <c r="B158" s="700" t="s">
        <v>979</v>
      </c>
      <c r="C158" s="700"/>
      <c r="D158" s="700"/>
      <c r="E158" s="700"/>
      <c r="F158" s="557"/>
      <c r="G158" s="45"/>
      <c r="H158" s="42"/>
    </row>
    <row r="159" spans="1:8" ht="15.75">
      <c r="A159" s="679"/>
      <c r="B159" s="700" t="s">
        <v>979</v>
      </c>
      <c r="C159" s="700"/>
      <c r="D159" s="700"/>
      <c r="E159" s="700"/>
      <c r="F159" s="557"/>
      <c r="G159" s="45"/>
      <c r="H159" s="42"/>
    </row>
    <row r="160" spans="1:8" ht="15.75">
      <c r="A160" s="679"/>
      <c r="B160" s="700"/>
      <c r="C160" s="700"/>
      <c r="D160" s="700"/>
      <c r="E160" s="700"/>
      <c r="F160" s="557"/>
      <c r="G160" s="45"/>
      <c r="H160" s="42"/>
    </row>
    <row r="161" spans="1:8" ht="15.75">
      <c r="A161" s="679"/>
      <c r="B161" s="700"/>
      <c r="C161" s="700"/>
      <c r="D161" s="700"/>
      <c r="E161" s="700"/>
      <c r="F161" s="557"/>
      <c r="G161" s="45"/>
      <c r="H161" s="42"/>
    </row>
    <row r="162" spans="1:8" ht="15.75">
      <c r="A162" s="679"/>
      <c r="B162" s="700"/>
      <c r="C162" s="700"/>
      <c r="D162" s="700"/>
      <c r="E162" s="700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J49" sqref="J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7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8" t="s">
        <v>521</v>
      </c>
      <c r="B11" s="319" t="s">
        <v>522</v>
      </c>
      <c r="C11" s="152" t="s">
        <v>523</v>
      </c>
      <c r="D11" s="325">
        <v>39552</v>
      </c>
      <c r="E11" s="325">
        <f>2629-95</f>
        <v>2534</v>
      </c>
      <c r="F11" s="325">
        <f>1672-95</f>
        <v>1577</v>
      </c>
      <c r="G11" s="684">
        <f>D11+E11-F11</f>
        <v>40509</v>
      </c>
      <c r="H11" s="325"/>
      <c r="I11" s="325"/>
      <c r="J11" s="684">
        <f>G11+H11-I11</f>
        <v>40509</v>
      </c>
      <c r="K11" s="325">
        <v>0</v>
      </c>
      <c r="L11" s="325"/>
      <c r="M11" s="325"/>
      <c r="N11" s="684">
        <f>K11+L11-M11</f>
        <v>0</v>
      </c>
      <c r="O11" s="325"/>
      <c r="P11" s="325"/>
      <c r="Q11" s="684">
        <f aca="true" t="shared" si="0" ref="Q11:Q27">N11+O11-P11</f>
        <v>0</v>
      </c>
      <c r="R11" s="685">
        <f aca="true" t="shared" si="1" ref="R11:R27">J11-Q11</f>
        <v>40509</v>
      </c>
    </row>
    <row r="12" spans="1:18" ht="15.75">
      <c r="A12" s="328" t="s">
        <v>524</v>
      </c>
      <c r="B12" s="319" t="s">
        <v>525</v>
      </c>
      <c r="C12" s="152" t="s">
        <v>526</v>
      </c>
      <c r="D12" s="325">
        <v>24080</v>
      </c>
      <c r="E12" s="325">
        <f>3510-789</f>
        <v>2721</v>
      </c>
      <c r="F12" s="325">
        <f>2846-789</f>
        <v>2057</v>
      </c>
      <c r="G12" s="684">
        <f aca="true" t="shared" si="2" ref="G12:G41">D12+E12-F12</f>
        <v>24744</v>
      </c>
      <c r="H12" s="325"/>
      <c r="I12" s="325"/>
      <c r="J12" s="684">
        <f aca="true" t="shared" si="3" ref="J12:J41">G12+H12-I12</f>
        <v>24744</v>
      </c>
      <c r="K12" s="325">
        <v>9892</v>
      </c>
      <c r="L12" s="325">
        <v>916</v>
      </c>
      <c r="M12" s="325">
        <f>503-50+50</f>
        <v>503</v>
      </c>
      <c r="N12" s="684">
        <f aca="true" t="shared" si="4" ref="N12:N41">K12+L12-M12</f>
        <v>10305</v>
      </c>
      <c r="O12" s="325"/>
      <c r="P12" s="325"/>
      <c r="Q12" s="684">
        <f t="shared" si="0"/>
        <v>10305</v>
      </c>
      <c r="R12" s="685">
        <f t="shared" si="1"/>
        <v>14439</v>
      </c>
    </row>
    <row r="13" spans="1:18" ht="15.75">
      <c r="A13" s="328" t="s">
        <v>527</v>
      </c>
      <c r="B13" s="319" t="s">
        <v>528</v>
      </c>
      <c r="C13" s="152" t="s">
        <v>529</v>
      </c>
      <c r="D13" s="325">
        <v>7140</v>
      </c>
      <c r="E13" s="325">
        <v>150</v>
      </c>
      <c r="F13" s="325">
        <v>436</v>
      </c>
      <c r="G13" s="684">
        <f t="shared" si="2"/>
        <v>6854</v>
      </c>
      <c r="H13" s="325"/>
      <c r="I13" s="325"/>
      <c r="J13" s="684">
        <f t="shared" si="3"/>
        <v>6854</v>
      </c>
      <c r="K13" s="325">
        <v>6285</v>
      </c>
      <c r="L13" s="325">
        <v>297</v>
      </c>
      <c r="M13" s="325">
        <v>414</v>
      </c>
      <c r="N13" s="684">
        <f t="shared" si="4"/>
        <v>6168</v>
      </c>
      <c r="O13" s="325"/>
      <c r="P13" s="325"/>
      <c r="Q13" s="684">
        <f t="shared" si="0"/>
        <v>6168</v>
      </c>
      <c r="R13" s="685">
        <f t="shared" si="1"/>
        <v>686</v>
      </c>
    </row>
    <row r="14" spans="1:18" ht="15.75">
      <c r="A14" s="328" t="s">
        <v>530</v>
      </c>
      <c r="B14" s="319" t="s">
        <v>531</v>
      </c>
      <c r="C14" s="152" t="s">
        <v>532</v>
      </c>
      <c r="D14" s="325">
        <v>17607</v>
      </c>
      <c r="E14" s="325">
        <v>808</v>
      </c>
      <c r="F14" s="325">
        <v>237</v>
      </c>
      <c r="G14" s="684">
        <f t="shared" si="2"/>
        <v>18178</v>
      </c>
      <c r="H14" s="325"/>
      <c r="I14" s="325"/>
      <c r="J14" s="684">
        <f t="shared" si="3"/>
        <v>18178</v>
      </c>
      <c r="K14" s="325">
        <v>10749</v>
      </c>
      <c r="L14" s="325">
        <v>794</v>
      </c>
      <c r="M14" s="325">
        <v>192</v>
      </c>
      <c r="N14" s="684">
        <f t="shared" si="4"/>
        <v>11351</v>
      </c>
      <c r="O14" s="325"/>
      <c r="P14" s="325"/>
      <c r="Q14" s="684">
        <f t="shared" si="0"/>
        <v>11351</v>
      </c>
      <c r="R14" s="685">
        <f t="shared" si="1"/>
        <v>6827</v>
      </c>
    </row>
    <row r="15" spans="1:18" ht="15.75">
      <c r="A15" s="328" t="s">
        <v>533</v>
      </c>
      <c r="B15" s="319" t="s">
        <v>534</v>
      </c>
      <c r="C15" s="152" t="s">
        <v>535</v>
      </c>
      <c r="D15" s="325">
        <v>14905</v>
      </c>
      <c r="E15" s="325">
        <v>4355</v>
      </c>
      <c r="F15" s="325">
        <v>399</v>
      </c>
      <c r="G15" s="684">
        <f t="shared" si="2"/>
        <v>18861</v>
      </c>
      <c r="H15" s="325"/>
      <c r="I15" s="325"/>
      <c r="J15" s="684">
        <f t="shared" si="3"/>
        <v>18861</v>
      </c>
      <c r="K15" s="325">
        <v>9927</v>
      </c>
      <c r="L15" s="325">
        <v>1529</v>
      </c>
      <c r="M15" s="325">
        <v>386</v>
      </c>
      <c r="N15" s="684">
        <f t="shared" si="4"/>
        <v>11070</v>
      </c>
      <c r="O15" s="325"/>
      <c r="P15" s="325"/>
      <c r="Q15" s="684">
        <f t="shared" si="0"/>
        <v>11070</v>
      </c>
      <c r="R15" s="685">
        <f t="shared" si="1"/>
        <v>7791</v>
      </c>
    </row>
    <row r="16" spans="1:18" ht="15.75">
      <c r="A16" s="344" t="s">
        <v>838</v>
      </c>
      <c r="B16" s="319" t="s">
        <v>536</v>
      </c>
      <c r="C16" s="152" t="s">
        <v>537</v>
      </c>
      <c r="D16" s="325">
        <v>0</v>
      </c>
      <c r="E16" s="325"/>
      <c r="F16" s="325"/>
      <c r="G16" s="684">
        <f t="shared" si="2"/>
        <v>0</v>
      </c>
      <c r="H16" s="325"/>
      <c r="I16" s="325"/>
      <c r="J16" s="684">
        <f t="shared" si="3"/>
        <v>0</v>
      </c>
      <c r="K16" s="325">
        <v>0</v>
      </c>
      <c r="L16" s="325"/>
      <c r="M16" s="325"/>
      <c r="N16" s="684">
        <f t="shared" si="4"/>
        <v>0</v>
      </c>
      <c r="O16" s="325"/>
      <c r="P16" s="325"/>
      <c r="Q16" s="684">
        <f t="shared" si="0"/>
        <v>0</v>
      </c>
      <c r="R16" s="685">
        <f t="shared" si="1"/>
        <v>0</v>
      </c>
    </row>
    <row r="17" spans="1:18" s="154" customFormat="1" ht="31.5">
      <c r="A17" s="328" t="s">
        <v>538</v>
      </c>
      <c r="B17" s="155" t="s">
        <v>539</v>
      </c>
      <c r="C17" s="153" t="s">
        <v>540</v>
      </c>
      <c r="D17" s="325">
        <v>532</v>
      </c>
      <c r="E17" s="325">
        <v>5379</v>
      </c>
      <c r="F17" s="325">
        <f>5364</f>
        <v>5364</v>
      </c>
      <c r="G17" s="684">
        <f t="shared" si="2"/>
        <v>547</v>
      </c>
      <c r="H17" s="325"/>
      <c r="I17" s="325"/>
      <c r="J17" s="684">
        <f t="shared" si="3"/>
        <v>547</v>
      </c>
      <c r="K17" s="325">
        <v>0</v>
      </c>
      <c r="L17" s="325"/>
      <c r="M17" s="325"/>
      <c r="N17" s="684">
        <f t="shared" si="4"/>
        <v>0</v>
      </c>
      <c r="O17" s="325"/>
      <c r="P17" s="325"/>
      <c r="Q17" s="684">
        <f t="shared" si="0"/>
        <v>0</v>
      </c>
      <c r="R17" s="685">
        <f t="shared" si="1"/>
        <v>547</v>
      </c>
    </row>
    <row r="18" spans="1:18" ht="15.75">
      <c r="A18" s="328" t="s">
        <v>541</v>
      </c>
      <c r="B18" s="155" t="s">
        <v>542</v>
      </c>
      <c r="C18" s="152" t="s">
        <v>543</v>
      </c>
      <c r="D18" s="325">
        <v>2575</v>
      </c>
      <c r="E18" s="325">
        <v>175</v>
      </c>
      <c r="F18" s="325">
        <v>153</v>
      </c>
      <c r="G18" s="684">
        <f t="shared" si="2"/>
        <v>2597</v>
      </c>
      <c r="H18" s="325"/>
      <c r="I18" s="325"/>
      <c r="J18" s="684">
        <f t="shared" si="3"/>
        <v>2597</v>
      </c>
      <c r="K18" s="325">
        <v>2197</v>
      </c>
      <c r="L18" s="325">
        <v>145</v>
      </c>
      <c r="M18" s="325">
        <v>153</v>
      </c>
      <c r="N18" s="684">
        <f t="shared" si="4"/>
        <v>2189</v>
      </c>
      <c r="O18" s="325"/>
      <c r="P18" s="325"/>
      <c r="Q18" s="684">
        <f t="shared" si="0"/>
        <v>2189</v>
      </c>
      <c r="R18" s="685">
        <f t="shared" si="1"/>
        <v>408</v>
      </c>
    </row>
    <row r="19" spans="1:18" ht="15.75">
      <c r="A19" s="328"/>
      <c r="B19" s="320" t="s">
        <v>544</v>
      </c>
      <c r="C19" s="156" t="s">
        <v>545</v>
      </c>
      <c r="D19" s="686">
        <v>106391</v>
      </c>
      <c r="E19" s="686">
        <f>SUM(E11:E18)</f>
        <v>16122</v>
      </c>
      <c r="F19" s="686">
        <f>SUM(F11:F18)</f>
        <v>10223</v>
      </c>
      <c r="G19" s="687">
        <f t="shared" si="2"/>
        <v>112290</v>
      </c>
      <c r="H19" s="686">
        <f>SUM(H11:H18)</f>
        <v>0</v>
      </c>
      <c r="I19" s="686">
        <f>SUM(I11:I18)</f>
        <v>0</v>
      </c>
      <c r="J19" s="687">
        <f t="shared" si="3"/>
        <v>112290</v>
      </c>
      <c r="K19" s="686">
        <v>39050</v>
      </c>
      <c r="L19" s="686">
        <f>SUM(L11:L18)</f>
        <v>3681</v>
      </c>
      <c r="M19" s="686">
        <f>SUM(M11:M18)</f>
        <v>1648</v>
      </c>
      <c r="N19" s="687">
        <f t="shared" si="4"/>
        <v>41083</v>
      </c>
      <c r="O19" s="686">
        <f>SUM(O11:O18)</f>
        <v>0</v>
      </c>
      <c r="P19" s="686">
        <f>SUM(P11:P18)</f>
        <v>0</v>
      </c>
      <c r="Q19" s="687">
        <f t="shared" si="0"/>
        <v>41083</v>
      </c>
      <c r="R19" s="688">
        <f t="shared" si="1"/>
        <v>71207</v>
      </c>
    </row>
    <row r="20" spans="1:18" ht="15.75">
      <c r="A20" s="329" t="s">
        <v>840</v>
      </c>
      <c r="B20" s="321" t="s">
        <v>546</v>
      </c>
      <c r="C20" s="156" t="s">
        <v>547</v>
      </c>
      <c r="D20" s="325">
        <v>22862</v>
      </c>
      <c r="E20" s="325">
        <v>1745</v>
      </c>
      <c r="F20" s="325">
        <v>5525</v>
      </c>
      <c r="G20" s="684">
        <f t="shared" si="2"/>
        <v>19082</v>
      </c>
      <c r="H20" s="325">
        <v>56</v>
      </c>
      <c r="I20" s="325"/>
      <c r="J20" s="684">
        <f t="shared" si="3"/>
        <v>19138</v>
      </c>
      <c r="K20" s="325">
        <v>0</v>
      </c>
      <c r="L20" s="325"/>
      <c r="M20" s="325"/>
      <c r="N20" s="684">
        <f t="shared" si="4"/>
        <v>0</v>
      </c>
      <c r="O20" s="325"/>
      <c r="P20" s="325"/>
      <c r="Q20" s="684">
        <f t="shared" si="0"/>
        <v>0</v>
      </c>
      <c r="R20" s="685">
        <f t="shared" si="1"/>
        <v>19138</v>
      </c>
    </row>
    <row r="21" spans="1:18" ht="15.75">
      <c r="A21" s="327" t="s">
        <v>829</v>
      </c>
      <c r="B21" s="321" t="s">
        <v>548</v>
      </c>
      <c r="C21" s="156" t="s">
        <v>549</v>
      </c>
      <c r="D21" s="325">
        <v>0</v>
      </c>
      <c r="E21" s="325"/>
      <c r="F21" s="325"/>
      <c r="G21" s="684">
        <f t="shared" si="2"/>
        <v>0</v>
      </c>
      <c r="H21" s="325"/>
      <c r="I21" s="325"/>
      <c r="J21" s="684">
        <f t="shared" si="3"/>
        <v>0</v>
      </c>
      <c r="K21" s="325">
        <v>0</v>
      </c>
      <c r="L21" s="325"/>
      <c r="M21" s="325"/>
      <c r="N21" s="684">
        <f t="shared" si="4"/>
        <v>0</v>
      </c>
      <c r="O21" s="325"/>
      <c r="P21" s="325"/>
      <c r="Q21" s="684">
        <f t="shared" si="0"/>
        <v>0</v>
      </c>
      <c r="R21" s="685">
        <f t="shared" si="1"/>
        <v>0</v>
      </c>
    </row>
    <row r="22" spans="1:18" ht="15.75">
      <c r="A22" s="327" t="s">
        <v>550</v>
      </c>
      <c r="B22" s="318" t="s">
        <v>551</v>
      </c>
      <c r="C22" s="152"/>
      <c r="D22" s="689">
        <v>0</v>
      </c>
      <c r="E22" s="689"/>
      <c r="F22" s="689"/>
      <c r="G22" s="684">
        <f t="shared" si="2"/>
        <v>0</v>
      </c>
      <c r="H22" s="689"/>
      <c r="I22" s="689"/>
      <c r="J22" s="684">
        <f t="shared" si="3"/>
        <v>0</v>
      </c>
      <c r="K22" s="689">
        <v>0</v>
      </c>
      <c r="L22" s="689"/>
      <c r="M22" s="689"/>
      <c r="N22" s="684">
        <f t="shared" si="4"/>
        <v>0</v>
      </c>
      <c r="O22" s="689"/>
      <c r="P22" s="689"/>
      <c r="Q22" s="684">
        <f t="shared" si="0"/>
        <v>0</v>
      </c>
      <c r="R22" s="685">
        <f t="shared" si="1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>
        <v>0</v>
      </c>
      <c r="E23" s="325"/>
      <c r="F23" s="325"/>
      <c r="G23" s="684">
        <f t="shared" si="2"/>
        <v>0</v>
      </c>
      <c r="H23" s="325"/>
      <c r="I23" s="325"/>
      <c r="J23" s="684">
        <f t="shared" si="3"/>
        <v>0</v>
      </c>
      <c r="K23" s="325">
        <v>0</v>
      </c>
      <c r="L23" s="325"/>
      <c r="M23" s="325"/>
      <c r="N23" s="684">
        <f t="shared" si="4"/>
        <v>0</v>
      </c>
      <c r="O23" s="325"/>
      <c r="P23" s="325"/>
      <c r="Q23" s="684">
        <f t="shared" si="0"/>
        <v>0</v>
      </c>
      <c r="R23" s="685">
        <f t="shared" si="1"/>
        <v>0</v>
      </c>
    </row>
    <row r="24" spans="1:18" ht="15.75">
      <c r="A24" s="328" t="s">
        <v>524</v>
      </c>
      <c r="B24" s="319" t="s">
        <v>554</v>
      </c>
      <c r="C24" s="152" t="s">
        <v>555</v>
      </c>
      <c r="D24" s="325">
        <v>254</v>
      </c>
      <c r="E24" s="325"/>
      <c r="F24" s="325">
        <v>5</v>
      </c>
      <c r="G24" s="684">
        <f t="shared" si="2"/>
        <v>249</v>
      </c>
      <c r="H24" s="325"/>
      <c r="I24" s="325"/>
      <c r="J24" s="684">
        <f t="shared" si="3"/>
        <v>249</v>
      </c>
      <c r="K24" s="325">
        <v>232</v>
      </c>
      <c r="L24" s="325">
        <v>13</v>
      </c>
      <c r="M24" s="325">
        <v>5</v>
      </c>
      <c r="N24" s="684">
        <f t="shared" si="4"/>
        <v>240</v>
      </c>
      <c r="O24" s="325"/>
      <c r="P24" s="325"/>
      <c r="Q24" s="684">
        <f t="shared" si="0"/>
        <v>240</v>
      </c>
      <c r="R24" s="685">
        <f t="shared" si="1"/>
        <v>9</v>
      </c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4">
        <f t="shared" si="2"/>
        <v>0</v>
      </c>
      <c r="H25" s="325"/>
      <c r="I25" s="325"/>
      <c r="J25" s="684">
        <f t="shared" si="3"/>
        <v>0</v>
      </c>
      <c r="K25" s="325">
        <v>0</v>
      </c>
      <c r="L25" s="325"/>
      <c r="M25" s="325"/>
      <c r="N25" s="684">
        <f t="shared" si="4"/>
        <v>0</v>
      </c>
      <c r="O25" s="325"/>
      <c r="P25" s="325"/>
      <c r="Q25" s="684">
        <f t="shared" si="0"/>
        <v>0</v>
      </c>
      <c r="R25" s="685">
        <f t="shared" si="1"/>
        <v>0</v>
      </c>
    </row>
    <row r="26" spans="1:18" ht="15.75">
      <c r="A26" s="328" t="s">
        <v>530</v>
      </c>
      <c r="B26" s="157" t="s">
        <v>542</v>
      </c>
      <c r="C26" s="152" t="s">
        <v>558</v>
      </c>
      <c r="D26" s="325">
        <v>72</v>
      </c>
      <c r="E26" s="325"/>
      <c r="F26" s="325"/>
      <c r="G26" s="684">
        <f t="shared" si="2"/>
        <v>72</v>
      </c>
      <c r="H26" s="325"/>
      <c r="I26" s="325"/>
      <c r="J26" s="684">
        <f t="shared" si="3"/>
        <v>72</v>
      </c>
      <c r="K26" s="325">
        <v>72</v>
      </c>
      <c r="L26" s="325"/>
      <c r="M26" s="325"/>
      <c r="N26" s="684">
        <f t="shared" si="4"/>
        <v>72</v>
      </c>
      <c r="O26" s="325"/>
      <c r="P26" s="325"/>
      <c r="Q26" s="684">
        <f t="shared" si="0"/>
        <v>72</v>
      </c>
      <c r="R26" s="685">
        <f t="shared" si="1"/>
        <v>0</v>
      </c>
    </row>
    <row r="27" spans="1:18" ht="15.75">
      <c r="A27" s="328"/>
      <c r="B27" s="320" t="s">
        <v>559</v>
      </c>
      <c r="C27" s="158" t="s">
        <v>560</v>
      </c>
      <c r="D27" s="690">
        <v>326</v>
      </c>
      <c r="E27" s="690">
        <f aca="true" t="shared" si="5" ref="E27:P27">SUM(E23:E26)</f>
        <v>0</v>
      </c>
      <c r="F27" s="690">
        <f t="shared" si="5"/>
        <v>5</v>
      </c>
      <c r="G27" s="691">
        <f t="shared" si="2"/>
        <v>321</v>
      </c>
      <c r="H27" s="690">
        <f t="shared" si="5"/>
        <v>0</v>
      </c>
      <c r="I27" s="690">
        <f t="shared" si="5"/>
        <v>0</v>
      </c>
      <c r="J27" s="691">
        <f t="shared" si="3"/>
        <v>321</v>
      </c>
      <c r="K27" s="690">
        <v>304</v>
      </c>
      <c r="L27" s="690">
        <f t="shared" si="5"/>
        <v>13</v>
      </c>
      <c r="M27" s="690">
        <f t="shared" si="5"/>
        <v>5</v>
      </c>
      <c r="N27" s="691">
        <f t="shared" si="4"/>
        <v>312</v>
      </c>
      <c r="O27" s="690">
        <f t="shared" si="5"/>
        <v>0</v>
      </c>
      <c r="P27" s="690">
        <f t="shared" si="5"/>
        <v>0</v>
      </c>
      <c r="Q27" s="691">
        <f t="shared" si="0"/>
        <v>312</v>
      </c>
      <c r="R27" s="692">
        <f t="shared" si="1"/>
        <v>9</v>
      </c>
    </row>
    <row r="28" spans="1:18" ht="15.75">
      <c r="A28" s="327" t="s">
        <v>831</v>
      </c>
      <c r="B28" s="322" t="s">
        <v>827</v>
      </c>
      <c r="C28" s="159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4"/>
    </row>
    <row r="29" spans="1:18" ht="15.75">
      <c r="A29" s="328" t="s">
        <v>521</v>
      </c>
      <c r="B29" s="323" t="s">
        <v>561</v>
      </c>
      <c r="C29" s="160" t="s">
        <v>562</v>
      </c>
      <c r="D29" s="695">
        <v>3290</v>
      </c>
      <c r="E29" s="695">
        <f aca="true" t="shared" si="6" ref="E29:P29">SUM(E30:E33)</f>
        <v>0</v>
      </c>
      <c r="F29" s="695">
        <f t="shared" si="6"/>
        <v>0</v>
      </c>
      <c r="G29" s="696">
        <f t="shared" si="2"/>
        <v>3290</v>
      </c>
      <c r="H29" s="695">
        <f t="shared" si="6"/>
        <v>0</v>
      </c>
      <c r="I29" s="695">
        <f t="shared" si="6"/>
        <v>0</v>
      </c>
      <c r="J29" s="696">
        <f t="shared" si="3"/>
        <v>3290</v>
      </c>
      <c r="K29" s="695">
        <v>0</v>
      </c>
      <c r="L29" s="695">
        <f t="shared" si="6"/>
        <v>0</v>
      </c>
      <c r="M29" s="695">
        <f t="shared" si="6"/>
        <v>0</v>
      </c>
      <c r="N29" s="696">
        <f t="shared" si="4"/>
        <v>0</v>
      </c>
      <c r="O29" s="695">
        <f t="shared" si="6"/>
        <v>0</v>
      </c>
      <c r="P29" s="695">
        <f t="shared" si="6"/>
        <v>0</v>
      </c>
      <c r="Q29" s="696">
        <f>N29+O29-P29</f>
        <v>0</v>
      </c>
      <c r="R29" s="697">
        <f>J29-Q29</f>
        <v>3290</v>
      </c>
    </row>
    <row r="30" spans="1:18" ht="15.75">
      <c r="A30" s="328"/>
      <c r="B30" s="319" t="s">
        <v>108</v>
      </c>
      <c r="C30" s="152" t="s">
        <v>563</v>
      </c>
      <c r="D30" s="325">
        <v>1</v>
      </c>
      <c r="E30" s="325"/>
      <c r="F30" s="325"/>
      <c r="G30" s="684">
        <f t="shared" si="2"/>
        <v>1</v>
      </c>
      <c r="H30" s="325"/>
      <c r="I30" s="325"/>
      <c r="J30" s="684">
        <f t="shared" si="3"/>
        <v>1</v>
      </c>
      <c r="K30" s="325">
        <v>0</v>
      </c>
      <c r="L30" s="325"/>
      <c r="M30" s="325"/>
      <c r="N30" s="684">
        <f t="shared" si="4"/>
        <v>0</v>
      </c>
      <c r="O30" s="325"/>
      <c r="P30" s="325"/>
      <c r="Q30" s="684">
        <f aca="true" t="shared" si="7" ref="Q30:Q41">N30+O30-P30</f>
        <v>0</v>
      </c>
      <c r="R30" s="685">
        <f aca="true" t="shared" si="8" ref="R30:R41">J30-Q30</f>
        <v>1</v>
      </c>
    </row>
    <row r="31" spans="1:18" ht="15.75">
      <c r="A31" s="328"/>
      <c r="B31" s="319" t="s">
        <v>110</v>
      </c>
      <c r="C31" s="152" t="s">
        <v>564</v>
      </c>
      <c r="D31" s="325">
        <v>0</v>
      </c>
      <c r="E31" s="325"/>
      <c r="F31" s="325"/>
      <c r="G31" s="684">
        <f t="shared" si="2"/>
        <v>0</v>
      </c>
      <c r="H31" s="325"/>
      <c r="I31" s="325"/>
      <c r="J31" s="684">
        <f t="shared" si="3"/>
        <v>0</v>
      </c>
      <c r="K31" s="325">
        <v>0</v>
      </c>
      <c r="L31" s="325"/>
      <c r="M31" s="325"/>
      <c r="N31" s="684">
        <f t="shared" si="4"/>
        <v>0</v>
      </c>
      <c r="O31" s="325"/>
      <c r="P31" s="325"/>
      <c r="Q31" s="684">
        <f t="shared" si="7"/>
        <v>0</v>
      </c>
      <c r="R31" s="685">
        <f t="shared" si="8"/>
        <v>0</v>
      </c>
    </row>
    <row r="32" spans="1:18" ht="15.75">
      <c r="A32" s="328"/>
      <c r="B32" s="319" t="s">
        <v>113</v>
      </c>
      <c r="C32" s="152" t="s">
        <v>565</v>
      </c>
      <c r="D32" s="325">
        <v>3289</v>
      </c>
      <c r="E32" s="325"/>
      <c r="F32" s="325"/>
      <c r="G32" s="684">
        <f t="shared" si="2"/>
        <v>3289</v>
      </c>
      <c r="H32" s="325"/>
      <c r="I32" s="325"/>
      <c r="J32" s="684">
        <f t="shared" si="3"/>
        <v>3289</v>
      </c>
      <c r="K32" s="325">
        <v>0</v>
      </c>
      <c r="L32" s="325"/>
      <c r="M32" s="325"/>
      <c r="N32" s="684">
        <f t="shared" si="4"/>
        <v>0</v>
      </c>
      <c r="O32" s="325"/>
      <c r="P32" s="325"/>
      <c r="Q32" s="684">
        <f t="shared" si="7"/>
        <v>0</v>
      </c>
      <c r="R32" s="685">
        <f t="shared" si="8"/>
        <v>3289</v>
      </c>
    </row>
    <row r="33" spans="1:18" ht="15.75">
      <c r="A33" s="328"/>
      <c r="B33" s="319" t="s">
        <v>115</v>
      </c>
      <c r="C33" s="152" t="s">
        <v>566</v>
      </c>
      <c r="D33" s="325">
        <v>0</v>
      </c>
      <c r="E33" s="325"/>
      <c r="F33" s="325"/>
      <c r="G33" s="684">
        <f t="shared" si="2"/>
        <v>0</v>
      </c>
      <c r="H33" s="325"/>
      <c r="I33" s="325"/>
      <c r="J33" s="684">
        <f t="shared" si="3"/>
        <v>0</v>
      </c>
      <c r="K33" s="325">
        <v>0</v>
      </c>
      <c r="L33" s="325"/>
      <c r="M33" s="325"/>
      <c r="N33" s="684">
        <f t="shared" si="4"/>
        <v>0</v>
      </c>
      <c r="O33" s="325"/>
      <c r="P33" s="325"/>
      <c r="Q33" s="684">
        <f t="shared" si="7"/>
        <v>0</v>
      </c>
      <c r="R33" s="685">
        <f t="shared" si="8"/>
        <v>0</v>
      </c>
    </row>
    <row r="34" spans="1:18" ht="15.75">
      <c r="A34" s="328" t="s">
        <v>524</v>
      </c>
      <c r="B34" s="323" t="s">
        <v>567</v>
      </c>
      <c r="C34" s="152" t="s">
        <v>568</v>
      </c>
      <c r="D34" s="689">
        <v>0</v>
      </c>
      <c r="E34" s="689">
        <f aca="true" t="shared" si="9" ref="E34:P34">SUM(E35:E38)</f>
        <v>0</v>
      </c>
      <c r="F34" s="689">
        <f t="shared" si="9"/>
        <v>0</v>
      </c>
      <c r="G34" s="684">
        <f t="shared" si="2"/>
        <v>0</v>
      </c>
      <c r="H34" s="689">
        <f t="shared" si="9"/>
        <v>0</v>
      </c>
      <c r="I34" s="689">
        <f t="shared" si="9"/>
        <v>0</v>
      </c>
      <c r="J34" s="684">
        <f t="shared" si="3"/>
        <v>0</v>
      </c>
      <c r="K34" s="689">
        <v>0</v>
      </c>
      <c r="L34" s="689">
        <f t="shared" si="9"/>
        <v>0</v>
      </c>
      <c r="M34" s="689">
        <f t="shared" si="9"/>
        <v>0</v>
      </c>
      <c r="N34" s="684">
        <f t="shared" si="4"/>
        <v>0</v>
      </c>
      <c r="O34" s="689">
        <f t="shared" si="9"/>
        <v>0</v>
      </c>
      <c r="P34" s="689">
        <f t="shared" si="9"/>
        <v>0</v>
      </c>
      <c r="Q34" s="684">
        <f t="shared" si="7"/>
        <v>0</v>
      </c>
      <c r="R34" s="685">
        <f t="shared" si="8"/>
        <v>0</v>
      </c>
    </row>
    <row r="35" spans="1:18" ht="15.75">
      <c r="A35" s="328"/>
      <c r="B35" s="319" t="s">
        <v>121</v>
      </c>
      <c r="C35" s="152" t="s">
        <v>569</v>
      </c>
      <c r="D35" s="325">
        <v>0</v>
      </c>
      <c r="E35" s="325"/>
      <c r="F35" s="325"/>
      <c r="G35" s="684">
        <f t="shared" si="2"/>
        <v>0</v>
      </c>
      <c r="H35" s="325"/>
      <c r="I35" s="325"/>
      <c r="J35" s="684">
        <f t="shared" si="3"/>
        <v>0</v>
      </c>
      <c r="K35" s="325">
        <v>0</v>
      </c>
      <c r="L35" s="325"/>
      <c r="M35" s="325"/>
      <c r="N35" s="684">
        <f t="shared" si="4"/>
        <v>0</v>
      </c>
      <c r="O35" s="325"/>
      <c r="P35" s="325"/>
      <c r="Q35" s="684">
        <f t="shared" si="7"/>
        <v>0</v>
      </c>
      <c r="R35" s="685">
        <f t="shared" si="8"/>
        <v>0</v>
      </c>
    </row>
    <row r="36" spans="1:18" ht="15.75">
      <c r="A36" s="328"/>
      <c r="B36" s="319" t="s">
        <v>570</v>
      </c>
      <c r="C36" s="152" t="s">
        <v>571</v>
      </c>
      <c r="D36" s="325">
        <v>0</v>
      </c>
      <c r="E36" s="325"/>
      <c r="F36" s="325"/>
      <c r="G36" s="684">
        <f t="shared" si="2"/>
        <v>0</v>
      </c>
      <c r="H36" s="325"/>
      <c r="I36" s="325"/>
      <c r="J36" s="684">
        <f t="shared" si="3"/>
        <v>0</v>
      </c>
      <c r="K36" s="325">
        <v>0</v>
      </c>
      <c r="L36" s="325"/>
      <c r="M36" s="325"/>
      <c r="N36" s="684">
        <f t="shared" si="4"/>
        <v>0</v>
      </c>
      <c r="O36" s="325"/>
      <c r="P36" s="325"/>
      <c r="Q36" s="684">
        <f t="shared" si="7"/>
        <v>0</v>
      </c>
      <c r="R36" s="685">
        <f t="shared" si="8"/>
        <v>0</v>
      </c>
    </row>
    <row r="37" spans="1:18" ht="15.75">
      <c r="A37" s="328"/>
      <c r="B37" s="319" t="s">
        <v>572</v>
      </c>
      <c r="C37" s="152" t="s">
        <v>573</v>
      </c>
      <c r="D37" s="325">
        <v>0</v>
      </c>
      <c r="E37" s="325"/>
      <c r="F37" s="325"/>
      <c r="G37" s="684">
        <f t="shared" si="2"/>
        <v>0</v>
      </c>
      <c r="H37" s="325"/>
      <c r="I37" s="325"/>
      <c r="J37" s="684">
        <f t="shared" si="3"/>
        <v>0</v>
      </c>
      <c r="K37" s="325">
        <v>0</v>
      </c>
      <c r="L37" s="325"/>
      <c r="M37" s="325"/>
      <c r="N37" s="684">
        <f t="shared" si="4"/>
        <v>0</v>
      </c>
      <c r="O37" s="325"/>
      <c r="P37" s="325"/>
      <c r="Q37" s="684">
        <f t="shared" si="7"/>
        <v>0</v>
      </c>
      <c r="R37" s="685">
        <f t="shared" si="8"/>
        <v>0</v>
      </c>
    </row>
    <row r="38" spans="1:18" ht="15.75">
      <c r="A38" s="328"/>
      <c r="B38" s="319" t="s">
        <v>574</v>
      </c>
      <c r="C38" s="152" t="s">
        <v>575</v>
      </c>
      <c r="D38" s="325">
        <v>0</v>
      </c>
      <c r="E38" s="325"/>
      <c r="F38" s="325"/>
      <c r="G38" s="684">
        <f t="shared" si="2"/>
        <v>0</v>
      </c>
      <c r="H38" s="325"/>
      <c r="I38" s="325"/>
      <c r="J38" s="684">
        <f t="shared" si="3"/>
        <v>0</v>
      </c>
      <c r="K38" s="325">
        <v>0</v>
      </c>
      <c r="L38" s="325"/>
      <c r="M38" s="325"/>
      <c r="N38" s="684">
        <f t="shared" si="4"/>
        <v>0</v>
      </c>
      <c r="O38" s="325"/>
      <c r="P38" s="325"/>
      <c r="Q38" s="684">
        <f t="shared" si="7"/>
        <v>0</v>
      </c>
      <c r="R38" s="685">
        <f t="shared" si="8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>
        <v>0</v>
      </c>
      <c r="E39" s="325"/>
      <c r="F39" s="325"/>
      <c r="G39" s="684">
        <f t="shared" si="2"/>
        <v>0</v>
      </c>
      <c r="H39" s="325"/>
      <c r="I39" s="325"/>
      <c r="J39" s="684">
        <f t="shared" si="3"/>
        <v>0</v>
      </c>
      <c r="K39" s="325">
        <v>0</v>
      </c>
      <c r="L39" s="325"/>
      <c r="M39" s="325"/>
      <c r="N39" s="684">
        <f t="shared" si="4"/>
        <v>0</v>
      </c>
      <c r="O39" s="325"/>
      <c r="P39" s="325"/>
      <c r="Q39" s="684">
        <f t="shared" si="7"/>
        <v>0</v>
      </c>
      <c r="R39" s="685">
        <f t="shared" si="8"/>
        <v>0</v>
      </c>
    </row>
    <row r="40" spans="1:18" ht="15.75">
      <c r="A40" s="328"/>
      <c r="B40" s="320" t="s">
        <v>577</v>
      </c>
      <c r="C40" s="156" t="s">
        <v>578</v>
      </c>
      <c r="D40" s="686">
        <v>3290</v>
      </c>
      <c r="E40" s="686">
        <f aca="true" t="shared" si="10" ref="E40:P40">E29+E34+E39</f>
        <v>0</v>
      </c>
      <c r="F40" s="686">
        <f t="shared" si="10"/>
        <v>0</v>
      </c>
      <c r="G40" s="684">
        <f t="shared" si="2"/>
        <v>3290</v>
      </c>
      <c r="H40" s="686">
        <f t="shared" si="10"/>
        <v>0</v>
      </c>
      <c r="I40" s="686">
        <f t="shared" si="10"/>
        <v>0</v>
      </c>
      <c r="J40" s="684">
        <f t="shared" si="3"/>
        <v>3290</v>
      </c>
      <c r="K40" s="686">
        <v>0</v>
      </c>
      <c r="L40" s="686">
        <f t="shared" si="10"/>
        <v>0</v>
      </c>
      <c r="M40" s="686">
        <f t="shared" si="10"/>
        <v>0</v>
      </c>
      <c r="N40" s="684">
        <f t="shared" si="4"/>
        <v>0</v>
      </c>
      <c r="O40" s="686">
        <f t="shared" si="10"/>
        <v>0</v>
      </c>
      <c r="P40" s="686">
        <f t="shared" si="10"/>
        <v>0</v>
      </c>
      <c r="Q40" s="684">
        <f t="shared" si="7"/>
        <v>0</v>
      </c>
      <c r="R40" s="685">
        <f t="shared" si="8"/>
        <v>3290</v>
      </c>
    </row>
    <row r="41" spans="1:18" ht="15.75">
      <c r="A41" s="329" t="s">
        <v>579</v>
      </c>
      <c r="B41" s="324" t="s">
        <v>580</v>
      </c>
      <c r="C41" s="156" t="s">
        <v>581</v>
      </c>
      <c r="D41" s="325">
        <v>0</v>
      </c>
      <c r="E41" s="325"/>
      <c r="F41" s="325"/>
      <c r="G41" s="684">
        <f t="shared" si="2"/>
        <v>0</v>
      </c>
      <c r="H41" s="325"/>
      <c r="I41" s="325"/>
      <c r="J41" s="684">
        <f t="shared" si="3"/>
        <v>0</v>
      </c>
      <c r="K41" s="325">
        <v>0</v>
      </c>
      <c r="L41" s="325"/>
      <c r="M41" s="325"/>
      <c r="N41" s="684">
        <f t="shared" si="4"/>
        <v>0</v>
      </c>
      <c r="O41" s="325"/>
      <c r="P41" s="325"/>
      <c r="Q41" s="684">
        <f t="shared" si="7"/>
        <v>0</v>
      </c>
      <c r="R41" s="685">
        <f t="shared" si="8"/>
        <v>0</v>
      </c>
    </row>
    <row r="42" spans="1:18" ht="16.5" thickBot="1">
      <c r="A42" s="331"/>
      <c r="B42" s="332" t="s">
        <v>582</v>
      </c>
      <c r="C42" s="333" t="s">
        <v>583</v>
      </c>
      <c r="D42" s="698">
        <v>132869</v>
      </c>
      <c r="E42" s="698">
        <f>E19+E20+E21+E27+E40+E41</f>
        <v>17867</v>
      </c>
      <c r="F42" s="698">
        <f aca="true" t="shared" si="11" ref="F42:R42">F19+F20+F21+F27+F40+F41</f>
        <v>15753</v>
      </c>
      <c r="G42" s="698">
        <f t="shared" si="11"/>
        <v>134983</v>
      </c>
      <c r="H42" s="698">
        <f t="shared" si="11"/>
        <v>56</v>
      </c>
      <c r="I42" s="698">
        <f t="shared" si="11"/>
        <v>0</v>
      </c>
      <c r="J42" s="698">
        <f t="shared" si="11"/>
        <v>135039</v>
      </c>
      <c r="K42" s="698">
        <v>39354</v>
      </c>
      <c r="L42" s="698">
        <f t="shared" si="11"/>
        <v>3694</v>
      </c>
      <c r="M42" s="698">
        <f t="shared" si="11"/>
        <v>1653</v>
      </c>
      <c r="N42" s="698">
        <f t="shared" si="11"/>
        <v>41395</v>
      </c>
      <c r="O42" s="698">
        <f t="shared" si="11"/>
        <v>0</v>
      </c>
      <c r="P42" s="698">
        <f t="shared" si="11"/>
        <v>0</v>
      </c>
      <c r="Q42" s="698">
        <f t="shared" si="11"/>
        <v>41395</v>
      </c>
      <c r="R42" s="699">
        <f t="shared" si="11"/>
        <v>93644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7" t="s">
        <v>977</v>
      </c>
      <c r="C45" s="701">
        <f>pdeReportingDate</f>
        <v>43182</v>
      </c>
      <c r="D45" s="701"/>
      <c r="E45" s="701"/>
      <c r="F45" s="701"/>
      <c r="G45" s="701"/>
      <c r="H45" s="701"/>
      <c r="I45" s="701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7"/>
      <c r="C46" s="52"/>
      <c r="D46" s="52"/>
      <c r="E46" s="52"/>
      <c r="F46" s="52"/>
      <c r="G46" s="52"/>
      <c r="H46" s="52"/>
      <c r="I46" s="52"/>
    </row>
    <row r="47" spans="2:9" ht="15.75">
      <c r="B47" s="678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8"/>
      <c r="C48" s="80"/>
      <c r="D48" s="80"/>
      <c r="E48" s="80"/>
      <c r="F48" s="80"/>
      <c r="G48" s="80"/>
      <c r="H48" s="80"/>
      <c r="I48" s="80"/>
    </row>
    <row r="49" spans="2:9" ht="15.75">
      <c r="B49" s="678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9"/>
      <c r="C50" s="700" t="s">
        <v>994</v>
      </c>
      <c r="D50" s="700"/>
      <c r="E50" s="700"/>
      <c r="F50" s="700"/>
      <c r="G50" s="557"/>
      <c r="H50" s="45"/>
      <c r="I50" s="42"/>
    </row>
    <row r="51" spans="2:9" ht="15.75">
      <c r="B51" s="679"/>
      <c r="C51" s="700" t="s">
        <v>979</v>
      </c>
      <c r="D51" s="700"/>
      <c r="E51" s="700"/>
      <c r="F51" s="700"/>
      <c r="G51" s="557"/>
      <c r="H51" s="45"/>
      <c r="I51" s="42"/>
    </row>
    <row r="52" spans="2:9" ht="15.75">
      <c r="B52" s="679"/>
      <c r="C52" s="700" t="s">
        <v>979</v>
      </c>
      <c r="D52" s="700"/>
      <c r="E52" s="700"/>
      <c r="F52" s="700"/>
      <c r="G52" s="557"/>
      <c r="H52" s="45"/>
      <c r="I52" s="42"/>
    </row>
    <row r="53" spans="2:9" ht="15.75">
      <c r="B53" s="679"/>
      <c r="C53" s="700" t="s">
        <v>979</v>
      </c>
      <c r="D53" s="700"/>
      <c r="E53" s="700"/>
      <c r="F53" s="700"/>
      <c r="G53" s="557"/>
      <c r="H53" s="45"/>
      <c r="I53" s="42"/>
    </row>
    <row r="54" spans="2:9" ht="15.75">
      <c r="B54" s="679"/>
      <c r="C54" s="700"/>
      <c r="D54" s="700"/>
      <c r="E54" s="700"/>
      <c r="F54" s="700"/>
      <c r="G54" s="557"/>
      <c r="H54" s="45"/>
      <c r="I54" s="42"/>
    </row>
    <row r="55" spans="2:9" ht="15.75">
      <c r="B55" s="679"/>
      <c r="C55" s="700"/>
      <c r="D55" s="700"/>
      <c r="E55" s="700"/>
      <c r="F55" s="700"/>
      <c r="G55" s="557"/>
      <c r="H55" s="45"/>
      <c r="I55" s="42"/>
    </row>
    <row r="56" spans="2:9" ht="15.75">
      <c r="B56" s="679"/>
      <c r="C56" s="700"/>
      <c r="D56" s="700"/>
      <c r="E56" s="700"/>
      <c r="F56" s="700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9">
      <selection activeCell="J32" sqref="J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27"/>
    </row>
    <row r="9" spans="1:6" s="128" customFormat="1" ht="15.75">
      <c r="A9" s="731"/>
      <c r="B9" s="733"/>
      <c r="C9" s="729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225</v>
      </c>
      <c r="D13" s="345">
        <f>SUM(D14:D16)</f>
        <v>0</v>
      </c>
      <c r="E13" s="352">
        <f>SUM(E14:E16)</f>
        <v>225</v>
      </c>
      <c r="F13" s="133"/>
    </row>
    <row r="14" spans="1:6" ht="15.75">
      <c r="A14" s="353" t="s">
        <v>596</v>
      </c>
      <c r="B14" s="135" t="s">
        <v>597</v>
      </c>
      <c r="C14" s="351">
        <f>'1-Баланс'!C48</f>
        <v>225</v>
      </c>
      <c r="D14" s="351"/>
      <c r="E14" s="352">
        <f aca="true" t="shared" si="0" ref="E14:E44">C14-D14</f>
        <v>225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225</v>
      </c>
      <c r="D21" s="423">
        <f>D13+D17+D18</f>
        <v>0</v>
      </c>
      <c r="E21" s="424">
        <f>E13+E17+E18</f>
        <v>225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22997</v>
      </c>
      <c r="D26" s="345">
        <f>SUM(D27:D29)</f>
        <v>22997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>
        <v>590</v>
      </c>
      <c r="D27" s="351">
        <f>C27</f>
        <v>590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f>'1-Баланс'!C68-C27</f>
        <v>22407</v>
      </c>
      <c r="D28" s="351">
        <f>C28</f>
        <v>22407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aca="true" t="shared" si="1" ref="D29:D34">C29</f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f>'1-Баланс'!C69</f>
        <v>4858</v>
      </c>
      <c r="D30" s="351">
        <f t="shared" si="1"/>
        <v>4858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f>'1-Баланс'!C70</f>
        <v>1458</v>
      </c>
      <c r="D31" s="351">
        <f t="shared" si="1"/>
        <v>1458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>
        <v>116</v>
      </c>
      <c r="D33" s="351">
        <f t="shared" si="1"/>
        <v>116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>
        <v>529</v>
      </c>
      <c r="D34" s="351">
        <f t="shared" si="1"/>
        <v>529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384</v>
      </c>
      <c r="D35" s="345">
        <f>SUM(D36:D39)</f>
        <v>384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>
        <v>149</v>
      </c>
      <c r="D36" s="351">
        <f>C36</f>
        <v>149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235</v>
      </c>
      <c r="D37" s="351">
        <f>C37</f>
        <v>235</v>
      </c>
      <c r="E37" s="352">
        <f>C37-D37</f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/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/>
      <c r="D39" s="351"/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200</v>
      </c>
      <c r="D40" s="345">
        <f>SUM(D41:D44)</f>
        <v>193</v>
      </c>
      <c r="E40" s="352">
        <f>SUM(E41:E44)</f>
        <v>7</v>
      </c>
      <c r="F40" s="133"/>
    </row>
    <row r="41" spans="1:6" ht="15.75">
      <c r="A41" s="353" t="s">
        <v>645</v>
      </c>
      <c r="B41" s="135" t="s">
        <v>646</v>
      </c>
      <c r="C41" s="351">
        <v>71</v>
      </c>
      <c r="D41" s="351">
        <f>C41</f>
        <v>71</v>
      </c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/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/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f>'1-Баланс'!C75-'Справка 7'!C41</f>
        <v>129</v>
      </c>
      <c r="D44" s="351">
        <v>122</v>
      </c>
      <c r="E44" s="352">
        <f t="shared" si="0"/>
        <v>7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30542</v>
      </c>
      <c r="D45" s="421">
        <f>D26+D30+D31+D33+D32+D34+D35+D40</f>
        <v>30535</v>
      </c>
      <c r="E45" s="422">
        <f>E26+E30+E31+E33+E32+E34+E35+E40</f>
        <v>7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30767</v>
      </c>
      <c r="D46" s="427">
        <f>D45+D23+D21+D11</f>
        <v>30535</v>
      </c>
      <c r="E46" s="428">
        <f>E45+E23+E21+E11</f>
        <v>232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6561</v>
      </c>
      <c r="D54" s="138">
        <f>SUM(D55:D57)</f>
        <v>0</v>
      </c>
      <c r="E54" s="136">
        <f>C54-D54</f>
        <v>6561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>
        <f>'1-Баланс'!G44</f>
        <v>6561</v>
      </c>
      <c r="D55" s="197"/>
      <c r="E55" s="136">
        <f>C55-D55</f>
        <v>6561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'1-Баланс'!G49</f>
        <v>2865</v>
      </c>
      <c r="D66" s="197"/>
      <c r="E66" s="136">
        <f t="shared" si="2"/>
        <v>2865</v>
      </c>
      <c r="F66" s="196"/>
    </row>
    <row r="67" spans="1:6" ht="15.75">
      <c r="A67" s="353" t="s">
        <v>684</v>
      </c>
      <c r="B67" s="135" t="s">
        <v>685</v>
      </c>
      <c r="C67" s="197">
        <v>2538</v>
      </c>
      <c r="D67" s="197"/>
      <c r="E67" s="136">
        <f t="shared" si="2"/>
        <v>2538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9426</v>
      </c>
      <c r="D68" s="418">
        <f>D54+D58+D63+D64+D65+D66</f>
        <v>0</v>
      </c>
      <c r="E68" s="419">
        <f t="shared" si="2"/>
        <v>9426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f>'1-Баланс'!G54</f>
        <v>3671</v>
      </c>
      <c r="D70" s="197"/>
      <c r="E70" s="136">
        <f t="shared" si="2"/>
        <v>3671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35" t="s">
        <v>692</v>
      </c>
      <c r="C73" s="137">
        <f>SUM(C74:C76)</f>
        <v>294</v>
      </c>
      <c r="D73" s="137">
        <f>SUM(D74:D76)</f>
        <v>294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f>'1-Баланс'!G62</f>
        <v>294</v>
      </c>
      <c r="D74" s="197">
        <f>C74</f>
        <v>294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34303</v>
      </c>
      <c r="D77" s="138">
        <f>D78+D80</f>
        <v>34303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>
        <f>'1-Баланс'!G59</f>
        <v>34303</v>
      </c>
      <c r="D78" s="197">
        <f>C78</f>
        <v>34303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10336</v>
      </c>
      <c r="D87" s="134">
        <f>SUM(D88:D92)+D96</f>
        <v>10336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f>'1-Баланс'!G64</f>
        <v>8124</v>
      </c>
      <c r="D89" s="197">
        <f>C89</f>
        <v>8124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f>'1-Баланс'!G65</f>
        <v>661</v>
      </c>
      <c r="D90" s="197">
        <f>C90</f>
        <v>661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f>'1-Баланс'!G66</f>
        <v>631</v>
      </c>
      <c r="D91" s="197">
        <f>C91</f>
        <v>631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793</v>
      </c>
      <c r="D92" s="138">
        <f>SUM(D93:D95)</f>
        <v>793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/>
      <c r="D94" s="197">
        <f>C94</f>
        <v>0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f>'1-Баланс'!G68</f>
        <v>793</v>
      </c>
      <c r="D95" s="197">
        <f>C95</f>
        <v>793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f>'1-Баланс'!G67</f>
        <v>127</v>
      </c>
      <c r="D96" s="197">
        <f>C96</f>
        <v>127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f>'1-Баланс'!G69</f>
        <v>135</v>
      </c>
      <c r="D97" s="197">
        <f>C97</f>
        <v>135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45068</v>
      </c>
      <c r="D98" s="416">
        <f>D87+D82+D77+D73+D97</f>
        <v>45068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58165</v>
      </c>
      <c r="D99" s="410">
        <f>D98+D70+D68</f>
        <v>45068</v>
      </c>
      <c r="E99" s="410">
        <f>E98+E70+E68</f>
        <v>13097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v>710</v>
      </c>
      <c r="D106" s="280"/>
      <c r="E106" s="280">
        <v>83</v>
      </c>
      <c r="F106" s="406">
        <f>C106+D106-E106</f>
        <v>627</v>
      </c>
    </row>
    <row r="107" spans="1:6" ht="16.5" thickBot="1">
      <c r="A107" s="401" t="s">
        <v>752</v>
      </c>
      <c r="B107" s="407" t="s">
        <v>753</v>
      </c>
      <c r="C107" s="408">
        <f>SUM(C104:C106)</f>
        <v>710</v>
      </c>
      <c r="D107" s="408">
        <f>SUM(D104:D106)</f>
        <v>0</v>
      </c>
      <c r="E107" s="408">
        <f>SUM(E104:E106)</f>
        <v>83</v>
      </c>
      <c r="F107" s="409">
        <f>SUM(F104:F106)</f>
        <v>627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7" t="s">
        <v>977</v>
      </c>
      <c r="B111" s="701">
        <f>pdeReportingDate</f>
        <v>43182</v>
      </c>
      <c r="C111" s="701"/>
      <c r="D111" s="701"/>
      <c r="E111" s="701"/>
      <c r="F111" s="701"/>
      <c r="G111" s="52"/>
      <c r="H111" s="52"/>
    </row>
    <row r="112" spans="1:8" ht="15.75">
      <c r="A112" s="677"/>
      <c r="B112" s="701"/>
      <c r="C112" s="701"/>
      <c r="D112" s="701"/>
      <c r="E112" s="701"/>
      <c r="F112" s="701"/>
      <c r="G112" s="52"/>
      <c r="H112" s="52"/>
    </row>
    <row r="113" spans="1:8" ht="15.75">
      <c r="A113" s="678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8"/>
      <c r="B114" s="702"/>
      <c r="C114" s="702"/>
      <c r="D114" s="702"/>
      <c r="E114" s="702"/>
      <c r="F114" s="702"/>
      <c r="G114" s="80"/>
      <c r="H114" s="80"/>
    </row>
    <row r="115" spans="1:8" ht="15.75">
      <c r="A115" s="678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9"/>
      <c r="B116" s="700" t="s">
        <v>994</v>
      </c>
      <c r="C116" s="700"/>
      <c r="D116" s="700"/>
      <c r="E116" s="700"/>
      <c r="F116" s="700"/>
      <c r="G116" s="679"/>
      <c r="H116" s="679"/>
    </row>
    <row r="117" spans="1:8" ht="15.75" customHeight="1">
      <c r="A117" s="679"/>
      <c r="B117" s="700" t="s">
        <v>979</v>
      </c>
      <c r="C117" s="700"/>
      <c r="D117" s="700"/>
      <c r="E117" s="700"/>
      <c r="F117" s="700"/>
      <c r="G117" s="679"/>
      <c r="H117" s="679"/>
    </row>
    <row r="118" spans="1:8" ht="15.75" customHeight="1">
      <c r="A118" s="679"/>
      <c r="B118" s="700" t="s">
        <v>979</v>
      </c>
      <c r="C118" s="700"/>
      <c r="D118" s="700"/>
      <c r="E118" s="700"/>
      <c r="F118" s="700"/>
      <c r="G118" s="679"/>
      <c r="H118" s="679"/>
    </row>
    <row r="119" spans="1:8" ht="15.75" customHeight="1">
      <c r="A119" s="679"/>
      <c r="B119" s="700" t="s">
        <v>979</v>
      </c>
      <c r="C119" s="700"/>
      <c r="D119" s="700"/>
      <c r="E119" s="700"/>
      <c r="F119" s="700"/>
      <c r="G119" s="679"/>
      <c r="H119" s="679"/>
    </row>
    <row r="120" spans="1:8" ht="15.75">
      <c r="A120" s="679"/>
      <c r="B120" s="700"/>
      <c r="C120" s="700"/>
      <c r="D120" s="700"/>
      <c r="E120" s="700"/>
      <c r="F120" s="700"/>
      <c r="G120" s="679"/>
      <c r="H120" s="679"/>
    </row>
    <row r="121" spans="1:8" ht="15.75">
      <c r="A121" s="679"/>
      <c r="B121" s="700"/>
      <c r="C121" s="700"/>
      <c r="D121" s="700"/>
      <c r="E121" s="700"/>
      <c r="F121" s="700"/>
      <c r="G121" s="679"/>
      <c r="H121" s="679"/>
    </row>
    <row r="122" spans="1:8" ht="15.75">
      <c r="A122" s="679"/>
      <c r="B122" s="700"/>
      <c r="C122" s="700"/>
      <c r="D122" s="700"/>
      <c r="E122" s="700"/>
      <c r="F122" s="700"/>
      <c r="G122" s="679"/>
      <c r="H122" s="67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6218</v>
      </c>
      <c r="D21" s="432"/>
      <c r="E21" s="432"/>
      <c r="F21" s="432">
        <v>6</v>
      </c>
      <c r="G21" s="432"/>
      <c r="H21" s="432"/>
      <c r="I21" s="433">
        <f t="shared" si="0"/>
        <v>6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6218</v>
      </c>
      <c r="D27" s="439">
        <f t="shared" si="2"/>
        <v>0</v>
      </c>
      <c r="E27" s="439">
        <f t="shared" si="2"/>
        <v>0</v>
      </c>
      <c r="F27" s="439">
        <f t="shared" si="2"/>
        <v>6</v>
      </c>
      <c r="G27" s="439">
        <f t="shared" si="2"/>
        <v>0</v>
      </c>
      <c r="H27" s="439">
        <f t="shared" si="2"/>
        <v>0</v>
      </c>
      <c r="I27" s="440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7" t="s">
        <v>977</v>
      </c>
      <c r="B31" s="701">
        <f>pdeReportingDate</f>
        <v>43182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7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8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8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8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9"/>
      <c r="B36" s="700" t="s">
        <v>994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9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9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9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9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9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9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stamova</cp:lastModifiedBy>
  <cp:lastPrinted>2018-03-21T17:40:35Z</cp:lastPrinted>
  <dcterms:created xsi:type="dcterms:W3CDTF">2006-09-16T00:00:00Z</dcterms:created>
  <dcterms:modified xsi:type="dcterms:W3CDTF">2018-03-26T06:05:47Z</dcterms:modified>
  <cp:category/>
  <cp:version/>
  <cp:contentType/>
  <cp:contentStatus/>
</cp:coreProperties>
</file>