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0" windowWidth="14865" windowHeight="1102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'1-Баланс'!$A$1:$P$109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<sst xmlns="http://schemas.openxmlformats.org/spreadsheetml/2006/main" count="4321" uniqueCount="1003">
  <si>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</si>
  <si>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</si>
  <si>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</si>
  <si>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</si>
  <si>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</si>
  <si>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</si>
  <si>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</si>
  <si>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</si>
  <si>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</si>
  <si>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</si>
  <si>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</si>
  <si>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</si>
  <si>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</si>
  <si>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</si>
  <si>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</si>
  <si>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</si>
  <si>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</si>
  <si>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</si>
  <si>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</si>
  <si>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</si>
  <si>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</si>
  <si>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</si>
  <si>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</si>
  <si>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</si>
  <si>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</si>
  <si>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</si>
  <si>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</si>
  <si>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</si>
  <si>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</si>
  <si>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</si>
  <si>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</si>
  <si>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</si>
  <si>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</si>
  <si>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</si>
  <si>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</si>
  <si>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</si>
  <si>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</si>
  <si>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</si>
  <si>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</si>
  <si>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</si>
  <si>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</si>
  <si>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</si>
  <si>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</si>
  <si>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</si>
  <si>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</si>
  <si>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</si>
  <si>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</si>
  <si>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</si>
  <si>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</si>
  <si>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</si>
  <si>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</si>
  <si>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</si>
  <si>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</si>
  <si>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</si>
  <si>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</si>
  <si>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</si>
  <si>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</si>
  <si>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</si>
  <si>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</si>
  <si>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</si>
  <si>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</si>
  <si>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</si>
  <si>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</si>
  <si>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</si>
  <si>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</si>
  <si>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</si>
  <si>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</si>
  <si>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</si>
  <si>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</si>
  <si>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</si>
  <si>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</si>
  <si>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</si>
  <si>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</si>
  <si>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</si>
  <si>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</si>
  <si>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</si>
  <si>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</si>
  <si>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</si>
  <si>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</si>
  <si>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</si>
  <si>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</si>
  <si>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</si>
  <si>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</si>
  <si>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</si>
  <si>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</si>
  <si>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</si>
  <si>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</si>
  <si>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</si>
  <si>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</si>
  <si>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</si>
  <si>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</si>
  <si>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</si>
  <si>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</si>
  <si>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</si>
  <si>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</si>
  <si>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</si>
  <si>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</si>
  <si>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</si>
  <si>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</si>
  <si>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</si>
  <si>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</si>
  <si>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</si>
  <si>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</si>
  <si>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</si>
  <si>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</si>
  <si>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</si>
  <si>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</si>
  <si>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</si>
  <si>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</si>
  <si>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</si>
  <si>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</si>
  <si>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</si>
  <si>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</si>
  <si>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</si>
  <si>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</si>
  <si>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</si>
  <si>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</si>
  <si>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</si>
  <si>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</si>
  <si>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</si>
  <si>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</si>
  <si>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</si>
  <si>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</si>
  <si>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</si>
  <si>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</si>
  <si>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</si>
  <si>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</si>
  <si>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</si>
  <si>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</si>
  <si>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</si>
  <si>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</si>
  <si>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</si>
  <si>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</si>
  <si>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</si>
  <si>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</si>
  <si>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</si>
  <si>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</si>
  <si>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</si>
  <si>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</si>
  <si>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</si>
  <si>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</si>
  <si>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</si>
  <si>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</si>
  <si>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</si>
  <si>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</si>
  <si>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</si>
  <si>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</si>
  <si>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</si>
  <si>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</si>
  <si>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</si>
  <si>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</si>
  <si>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</si>
  <si>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</si>
  <si>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</si>
  <si>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</si>
  <si>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</si>
  <si>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</si>
  <si>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</si>
  <si>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</si>
  <si>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</si>
  <si>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</si>
  <si>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</si>
  <si>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</si>
  <si>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</si>
  <si>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</si>
  <si>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</si>
  <si>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</si>
  <si>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</si>
  <si>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</si>
  <si>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</si>
  <si>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</si>
  <si>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</si>
  <si>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</si>
  <si>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</si>
  <si>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</si>
  <si>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</si>
  <si>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</si>
  <si>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</si>
  <si>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</si>
  <si>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</si>
  <si>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</si>
  <si>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</si>
  <si>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</si>
  <si>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</si>
  <si>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</si>
  <si>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</si>
  <si>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</si>
  <si>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</si>
  <si>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</si>
  <si>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</si>
  <si>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</si>
  <si>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</si>
  <si>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</si>
  <si>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</si>
  <si>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</si>
  <si>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</si>
  <si>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</si>
  <si>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</si>
  <si>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</si>
  <si>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</si>
  <si>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</si>
  <si>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</si>
  <si>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</si>
  <si>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</si>
  <si>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</si>
  <si>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</si>
  <si>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</si>
  <si>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</si>
  <si>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</si>
  <si>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</si>
  <si>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</si>
  <si>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</si>
  <si>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</si>
  <si>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</si>
  <si>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</si>
  <si>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</si>
  <si>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</si>
  <si>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</si>
  <si>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</si>
  <si>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</si>
  <si>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</si>
  <si>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</si>
  <si>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</si>
  <si>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</si>
  <si>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</si>
  <si>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</si>
  <si>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</si>
  <si>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</si>
  <si>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</si>
  <si>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</si>
  <si>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</si>
  <si>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</si>
  <si>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</si>
  <si>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</si>
  <si>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</si>
  <si>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</si>
  <si>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</si>
  <si>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</si>
  <si>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</si>
  <si>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</si>
  <si>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</si>
  <si>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</si>
  <si>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</si>
  <si>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</si>
  <si>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</si>
  <si>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</si>
  <si>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</si>
  <si>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</si>
  <si>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</si>
  <si>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</si>
  <si>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</si>
  <si>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</si>
  <si>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</si>
  <si>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</si>
  <si>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</si>
  <si>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</si>
  <si>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</si>
  <si>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</si>
  <si>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</si>
  <si>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</si>
  <si>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</si>
  <si>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</si>
  <si>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</si>
  <si>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</si>
  <si>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</si>
  <si>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</si>
  <si>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</si>
  <si>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</si>
  <si>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</si>
  <si>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</si>
  <si>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</si>
  <si>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</si>
  <si>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</si>
  <si>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</si>
  <si>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</si>
  <si>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</si>
  <si>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</si>
  <si>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</si>
  <si>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</si>
  <si>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</si>
  <si>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</si>
  <si>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</si>
  <si>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</si>
  <si>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</si>
  <si>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</si>
  <si>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</si>
  <si>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</si>
  <si>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</si>
  <si>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</si>
  <si>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</si>
  <si>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</si>
  <si>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</si>
  <si>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</si>
  <si>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</si>
  <si>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</si>
  <si>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</si>
  <si>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</si>
  <si>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</si>
  <si>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</si>
  <si>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</si>
  <si>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</si>
  <si>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</si>
  <si>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</si>
  <si>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</si>
  <si>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</si>
  <si>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</si>
  <si>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</si>
  <si>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</si>
  <si>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</si>
  <si>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</si>
  <si>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</si>
  <si>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</si>
  <si>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</si>
  <si>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</si>
  <si>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</si>
  <si>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</si>
  <si>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</si>
  <si>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</si>
  <si>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</si>
  <si>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</si>
  <si>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</si>
  <si>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</si>
  <si>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</si>
  <si>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</si>
  <si>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</si>
  <si>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</si>
  <si>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</si>
  <si>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</si>
  <si>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</si>
  <si>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</si>
  <si>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</si>
  <si>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</si>
  <si>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</si>
  <si>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</si>
  <si>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</si>
  <si>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</si>
  <si>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</si>
  <si>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</si>
  <si>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</si>
  <si>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</si>
  <si>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</si>
  <si>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</si>
  <si>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</si>
  <si>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</si>
  <si>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</si>
  <si>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</si>
  <si>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</si>
  <si>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</si>
  <si>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</si>
  <si>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</si>
  <si>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</si>
  <si>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</si>
  <si>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</si>
  <si>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</si>
  <si>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</si>
  <si>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</si>
  <si>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</si>
  <si>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</si>
  <si>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</si>
  <si>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</si>
  <si>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</si>
  <si>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</si>
  <si>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</si>
  <si>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</si>
  <si>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</si>
  <si>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</si>
  <si>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</si>
  <si>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</si>
  <si>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</si>
  <si>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</si>
  <si>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</si>
  <si>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</si>
  <si>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</si>
  <si>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</si>
  <si>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</si>
  <si>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</si>
  <si>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</si>
  <si>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</si>
  <si>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</si>
  <si>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</si>
  <si>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</si>
  <si>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</si>
  <si>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</si>
  <si>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</si>
  <si>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</si>
  <si>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</si>
  <si>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</si>
  <si>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</si>
  <si>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</si>
  <si>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</si>
  <si>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</si>
  <si>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</si>
  <si>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</si>
  <si>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</si>
  <si>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</si>
  <si>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</si>
  <si>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</si>
  <si>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</si>
  <si>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</si>
  <si>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</si>
  <si>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</si>
  <si>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</si>
  <si>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</si>
  <si>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</si>
  <si>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</si>
  <si>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</si>
  <si>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</si>
  <si>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</si>
  <si>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</si>
  <si>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</si>
  <si>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</si>
  <si>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</si>
  <si>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</si>
  <si>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</si>
  <si>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</si>
  <si>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</si>
  <si>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</si>
  <si>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</si>
  <si>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</si>
  <si>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</si>
  <si>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</si>
  <si>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</si>
  <si>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</si>
  <si>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</si>
  <si>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</si>
  <si>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</si>
  <si>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</si>
  <si>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</si>
  <si>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</si>
  <si>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</si>
  <si>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</si>
  <si>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</si>
  <si>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</si>
  <si>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</si>
  <si>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</si>
  <si>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</si>
  <si>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</si>
  <si>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</si>
  <si>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</si>
  <si>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</si>
  <si>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</si>
  <si>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</si>
  <si>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</si>
  <si>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</si>
  <si>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</si>
  <si>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</si>
  <si>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</si>
  <si>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</si>
  <si>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</si>
  <si>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</si>
  <si>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</si>
  <si>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</si>
  <si>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</si>
  <si>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</si>
  <si>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</si>
  <si>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</si>
  <si>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</si>
  <si>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</si>
  <si>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</si>
  <si>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</si>
  <si>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</si>
  <si>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</si>
  <si>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</si>
  <si>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</si>
  <si>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</si>
  <si>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</si>
  <si>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</si>
  <si>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</si>
  <si>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</si>
  <si>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</si>
  <si>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</si>
  <si>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</si>
  <si>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</si>
  <si>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</si>
  <si>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</si>
  <si>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</si>
  <si>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</si>
  <si>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</si>
  <si>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</si>
  <si>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</si>
  <si>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</si>
  <si>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</si>
  <si>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</si>
  <si>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</si>
  <si>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</si>
  <si>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</si>
  <si>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</si>
  <si>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</si>
  <si>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</si>
  <si>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</si>
  <si>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</si>
  <si>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</si>
  <si>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</si>
  <si>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</si>
  <si>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</si>
  <si>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</si>
  <si>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</si>
  <si>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</si>
  <si>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</si>
  <si>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</si>
  <si>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</si>
  <si>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</si>
  <si>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</si>
  <si>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</si>
  <si>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</si>
  <si>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</si>
  <si>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</si>
  <si>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</si>
  <si>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</si>
  <si>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</si>
  <si>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</si>
  <si>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</si>
  <si>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</si>
  <si>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</si>
  <si>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</si>
  <si>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</si>
  <si>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</si>
  <si>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</si>
  <si>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</si>
  <si>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</si>
  <si>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</si>
  <si>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</si>
  <si>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</si>
  <si>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</si>
  <si>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</si>
  <si>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</si>
  <si>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</si>
  <si>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</si>
  <si>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</si>
  <si>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</si>
  <si>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</si>
  <si>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</si>
  <si>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</si>
  <si>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</si>
  <si>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</si>
  <si>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</si>
  <si>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</si>
  <si>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</si>
  <si>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</si>
  <si>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</si>
  <si>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</si>
  <si>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</si>
  <si>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</si>
  <si>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</si>
  <si>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</si>
  <si>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</si>
  <si>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</si>
  <si>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</si>
  <si>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</si>
  <si>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</si>
  <si>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</si>
  <si>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</si>
  <si>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</si>
  <si>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</si>
  <si>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</si>
  <si>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</si>
  <si>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</si>
  <si>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</si>
  <si>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</si>
  <si>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</si>
  <si>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</si>
  <si>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</si>
  <si>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</si>
  <si>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</si>
  <si>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</si>
  <si>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</si>
  <si>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</si>
  <si>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</si>
  <si>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</si>
  <si>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</si>
  <si>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</si>
  <si>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</si>
  <si>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</si>
  <si>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</si>
  <si>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</si>
  <si>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</si>
  <si>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</si>
  <si>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</si>
  <si>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</si>
  <si>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</si>
  <si>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</si>
  <si>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</si>
  <si>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</si>
  <si>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</si>
  <si>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</si>
  <si>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</si>
  <si>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</si>
  <si>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</si>
  <si>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</si>
  <si>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</si>
  <si>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</si>
  <si>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</si>
  <si>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</si>
  <si>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</si>
  <si>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</si>
  <si>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</si>
  <si>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</si>
  <si>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</si>
  <si>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</si>
  <si>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</si>
  <si>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</si>
  <si>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</si>
  <si>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</si>
  <si>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</si>
  <si>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</si>
  <si>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</si>
  <si>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</si>
  <si>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</si>
  <si>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</si>
  <si>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</si>
  <si>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</si>
  <si>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</si>
  <si>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</si>
  <si>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</si>
  <si>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</si>
  <si>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</si>
  <si>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</si>
  <si>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</si>
  <si>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</si>
  <si>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</si>
  <si>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</si>
  <si>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</si>
  <si>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</si>
  <si>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</si>
  <si>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</si>
  <si>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</si>
  <si>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</si>
  <si>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</si>
  <si>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</si>
  <si>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</si>
  <si>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</si>
  <si>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</si>
  <si>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</si>
  <si>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</si>
  <si>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</si>
  <si>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</si>
  <si>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</si>
  <si>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</si>
  <si>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</si>
  <si>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</si>
  <si>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</si>
  <si>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</si>
  <si>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</si>
  <si>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</si>
  <si>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</si>
  <si>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</si>
  <si>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</si>
  <si>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</si>
  <si>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</si>
  <si>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</si>
  <si>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</si>
  <si>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</si>
  <si>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</si>
  <si>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</si>
  <si>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</si>
  <si>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</si>
  <si>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</si>
  <si>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</si>
  <si>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</si>
  <si>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</si>
  <si>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</si>
  <si>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</si>
  <si>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</si>
  <si>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</si>
  <si>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</si>
  <si>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</si>
  <si>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</si>
  <si>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</si>
  <si>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</si>
  <si>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</si>
  <si>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</si>
  <si>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</si>
  <si>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</si>
  <si>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</si>
  <si>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</si>
  <si>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</si>
  <si>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</si>
  <si>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</si>
  <si>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</si>
  <si>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</si>
  <si>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</si>
  <si>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</si>
  <si>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</si>
  <si>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</si>
  <si>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</si>
  <si>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</si>
  <si>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</si>
  <si>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</si>
  <si>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</si>
  <si>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</si>
  <si>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</si>
  <si>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</si>
  <si>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</si>
  <si>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</si>
  <si>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</si>
  <si>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</si>
  <si>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</si>
  <si>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</si>
  <si>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</si>
  <si>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</si>
  <si>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</si>
  <si>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</si>
  <si>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</si>
  <si>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</si>
  <si>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</si>
  <si>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</si>
  <si>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</si>
  <si>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</si>
  <si>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</si>
  <si>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</si>
  <si>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</si>
  <si>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</si>
  <si>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</si>
  <si>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</si>
  <si>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</si>
  <si>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</si>
  <si>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</si>
  <si>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</si>
  <si>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</si>
  <si>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</si>
  <si>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</si>
  <si>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</si>
  <si>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</si>
  <si>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</si>
  <si>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</si>
  <si>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</si>
  <si>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</si>
  <si>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</si>
  <si>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</si>
  <si>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</si>
  <si>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</si>
  <si>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</si>
  <si>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</si>
  <si>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</si>
  <si>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</si>
  <si>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</si>
  <si>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</si>
  <si>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</si>
  <si>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</si>
  <si>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</si>
  <si>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</si>
  <si>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</si>
  <si>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</si>
  <si>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</si>
  <si>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</si>
  <si>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</si>
  <si>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</si>
  <si>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</si>
  <si>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</si>
  <si>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</si>
  <si>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</si>
  <si>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</si>
  <si>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</si>
  <si>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</si>
  <si>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</si>
  <si>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</si>
  <si>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</si>
  <si>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</si>
  <si>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</si>
  <si>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</si>
  <si>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</si>
  <si>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</si>
  <si>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</si>
  <si>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</si>
  <si>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</si>
  <si>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</si>
  <si>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</si>
  <si>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</si>
  <si>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</si>
  <si>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</si>
  <si>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</si>
  <si>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</si>
  <si>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</si>
  <si>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</si>
  <si>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</si>
  <si>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</si>
  <si>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</si>
  <si>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</si>
  <si>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</si>
  <si>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</si>
  <si>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</si>
  <si>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</si>
  <si>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</si>
  <si>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</si>
  <si>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</si>
  <si>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</si>
  <si>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</si>
  <si>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</si>
  <si>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</si>
  <si>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</si>
  <si>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</si>
  <si>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</si>
  <si>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</si>
  <si>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</si>
  <si>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</si>
  <si>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</si>
  <si>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</si>
  <si>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</si>
  <si>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</si>
  <si>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</si>
  <si>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</si>
  <si>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</si>
  <si>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</si>
  <si>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</si>
  <si>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</si>
  <si>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</si>
  <si>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</si>
  <si>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</si>
  <si>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</si>
  <si>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</si>
  <si>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</si>
  <si>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</si>
  <si>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</si>
  <si>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</si>
  <si>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</si>
  <si>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</si>
  <si>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</si>
  <si>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</si>
  <si>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</si>
  <si>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</si>
  <si>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</si>
  <si>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</si>
  <si>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</si>
  <si>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</si>
  <si>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</si>
  <si>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</si>
  <si>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</si>
  <si>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</si>
  <si>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</si>
  <si>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</si>
  <si>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</si>
  <si>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</si>
  <si>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</si>
  <si>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</si>
  <si>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</si>
  <si>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</si>
  <si>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</si>
  <si>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</si>
  <si>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</si>
  <si>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</si>
  <si>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</si>
  <si>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</si>
  <si>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</si>
  <si>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</si>
  <si>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</si>
  <si>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</si>
  <si>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</si>
  <si>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</si>
  <si>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</si>
  <si>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</si>
  <si>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</si>
  <si>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</si>
  <si>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</si>
  <si>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</si>
  <si>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</si>
  <si>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</si>
  <si>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</si>
  <si>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</si>
  <si>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</si>
  <si>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</si>
  <si>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</si>
  <si>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</si>
  <si>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</si>
  <si>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</si>
  <si>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</si>
  <si>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</si>
  <si>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</si>
  <si>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</si>
  <si>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</si>
  <si>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</si>
  <si>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</si>
  <si>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</si>
  <si>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</si>
  <si>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</si>
  <si>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</si>
  <si>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</si>
  <si>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</si>
  <si>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</si>
  <si>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</si>
  <si>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</si>
  <si>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</si>
  <si>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</si>
  <si>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</si>
  <si>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</si>
  <si>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</si>
  <si>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</si>
  <si>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</si>
  <si>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</si>
  <si>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</si>
  <si>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</si>
  <si>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</si>
  <si>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</si>
  <si>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</si>
  <si>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</si>
  <si>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</si>
  <si>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</si>
  <si>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</si>
  <si>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</si>
  <si>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</si>
  <si>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</si>
  <si>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</si>
  <si>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</si>
  <si>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</si>
  <si>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</si>
  <si>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</si>
  <si>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</si>
  <si>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</si>
  <si>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</si>
  <si>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</si>
  <si>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</si>
  <si>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</si>
  <si>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</si>
  <si>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</si>
  <si>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</si>
  <si>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</si>
  <si>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</si>
  <si>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</si>
  <si>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</si>
  <si>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</si>
  <si>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</si>
  <si>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</si>
  <si>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</si>
  <si>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</si>
  <si>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</si>
  <si>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</si>
  <si>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</si>
  <si>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</si>
  <si>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</si>
  <si>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</si>
  <si>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</si>
  <si>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</si>
  <si>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</si>
  <si>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</si>
  <si>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</si>
  <si>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</si>
  <si>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</si>
  <si>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</si>
  <si>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</si>
  <si>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</si>
  <si>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</si>
  <si>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</si>
  <si>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</si>
  <si>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</si>
  <si>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</si>
  <si>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</si>
  <si>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</si>
  <si>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</si>
  <si>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</si>
  <si>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</si>
  <si>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</si>
  <si>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</si>
  <si>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</si>
  <si>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</si>
  <si>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</si>
  <si>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</si>
  <si>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</si>
  <si>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</si>
  <si>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</si>
  <si>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</si>
  <si>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</si>
  <si>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</si>
  <si>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</si>
  <si>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</si>
  <si>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</si>
  <si>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</si>
  <si>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</si>
  <si>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</si>
  <si>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</si>
  <si>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</si>
  <si>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</si>
  <si>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</si>
  <si>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</si>
  <si>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</si>
  <si>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</si>
  <si>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</si>
  <si>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</si>
  <si>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</si>
  <si>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</si>
  <si>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</si>
  <si>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</si>
  <si>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</si>
  <si>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</si>
  <si>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</si>
  <si>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</si>
  <si>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</si>
  <si>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</si>
  <si>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</si>
  <si>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</si>
  <si>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</si>
  <si>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1 Синергон Петролеум ЕООД</t>
  </si>
  <si>
    <t>1 Топливо 501 ООО  Русия, гр.Москва</t>
  </si>
  <si>
    <t>1 Рама Петролеум  Казахстан</t>
  </si>
  <si>
    <t>ТОПЛИВО АД</t>
  </si>
  <si>
    <t>831924394</t>
  </si>
  <si>
    <t>Бедо Доганян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</si>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</sst>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5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29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31" xfId="67" applyNumberFormat="1" applyFont="1" applyBorder="1" applyAlignment="1" applyProtection="1">
      <alignment horizontal="center" wrapText="1"/>
      <protection/>
    </xf>
    <xf numFmtId="0" fontId="4" fillId="0" borderId="29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2" xfId="67" applyNumberFormat="1" applyFont="1" applyFill="1" applyBorder="1" applyAlignment="1" applyProtection="1">
      <alignment wrapText="1"/>
      <protection/>
    </xf>
    <xf numFmtId="3" fontId="11" fillId="34" borderId="31" xfId="66" applyNumberFormat="1" applyFont="1" applyFill="1" applyBorder="1" applyAlignment="1" applyProtection="1">
      <alignment vertical="top"/>
      <protection locked="0"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2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4" xfId="61" applyFont="1" applyBorder="1" applyAlignment="1" applyProtection="1">
      <alignment horizontal="left" vertical="center" wrapText="1"/>
      <protection/>
    </xf>
    <xf numFmtId="49" fontId="11" fillId="0" borderId="35" xfId="61" applyNumberFormat="1" applyFont="1" applyBorder="1" applyAlignment="1" applyProtection="1">
      <alignment horizontal="center" vertical="center" wrapText="1"/>
      <protection/>
    </xf>
    <xf numFmtId="3" fontId="4" fillId="34" borderId="35" xfId="66" applyNumberFormat="1" applyFont="1" applyFill="1" applyBorder="1" applyAlignment="1" applyProtection="1">
      <alignment horizontal="right" vertical="top"/>
      <protection locked="0"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0" fontId="3" fillId="0" borderId="29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7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38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7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39" xfId="61" applyFont="1" applyBorder="1" applyAlignment="1" applyProtection="1">
      <alignment horizontal="left" vertical="center" wrapText="1"/>
      <protection/>
    </xf>
    <xf numFmtId="49" fontId="3" fillId="0" borderId="40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39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38" xfId="61" applyNumberFormat="1" applyFont="1" applyFill="1" applyBorder="1" applyAlignment="1" applyProtection="1">
      <alignment horizontal="right"/>
      <protection/>
    </xf>
    <xf numFmtId="49" fontId="11" fillId="0" borderId="40" xfId="61" applyNumberFormat="1" applyFont="1" applyBorder="1" applyAlignment="1" applyProtection="1">
      <alignment horizontal="center" vertical="center" wrapText="1"/>
      <protection/>
    </xf>
    <xf numFmtId="0" fontId="11" fillId="0" borderId="40" xfId="61" applyFont="1" applyBorder="1" applyAlignment="1" applyProtection="1">
      <alignment horizontal="right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1" fontId="3" fillId="0" borderId="40" xfId="61" applyNumberFormat="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38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38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38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2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38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29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7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3" xfId="69" applyFont="1" applyFill="1" applyBorder="1" applyAlignment="1" applyProtection="1">
      <alignment horizontal="center" vertical="center" wrapText="1"/>
      <protection/>
    </xf>
    <xf numFmtId="0" fontId="3" fillId="35" borderId="37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38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2" xfId="69" applyNumberFormat="1" applyFont="1" applyBorder="1" applyAlignment="1" applyProtection="1">
      <alignment vertical="center"/>
      <protection/>
    </xf>
    <xf numFmtId="0" fontId="69" fillId="37" borderId="42" xfId="7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70" applyFont="1" applyFill="1" applyBorder="1" applyAlignment="1" applyProtection="1">
      <alignment horizontal="center" vertical="center" wrapText="1"/>
      <protection/>
    </xf>
    <xf numFmtId="0" fontId="70" fillId="38" borderId="42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2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2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3" xfId="0" applyFont="1" applyFill="1" applyBorder="1" applyAlignment="1">
      <alignment horizontal="left" vertical="center"/>
    </xf>
    <xf numFmtId="0" fontId="71" fillId="38" borderId="44" xfId="0" applyFont="1" applyFill="1" applyBorder="1" applyAlignment="1">
      <alignment horizontal="left" vertical="center"/>
    </xf>
    <xf numFmtId="0" fontId="72" fillId="38" borderId="45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7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38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6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 wrapText="1"/>
    </xf>
    <xf numFmtId="0" fontId="75" fillId="4" borderId="46" xfId="0" applyFont="1" applyFill="1" applyBorder="1" applyAlignment="1" applyProtection="1">
      <alignment horizontal="center" vertical="center"/>
      <protection/>
    </xf>
    <xf numFmtId="0" fontId="75" fillId="4" borderId="46" xfId="0" applyFont="1" applyFill="1" applyBorder="1" applyAlignment="1">
      <alignment horizontal="center" vertical="center"/>
    </xf>
    <xf numFmtId="0" fontId="75" fillId="10" borderId="46" xfId="0" applyFont="1" applyFill="1" applyBorder="1" applyAlignment="1">
      <alignment horizontal="center" vertical="center"/>
    </xf>
    <xf numFmtId="0" fontId="75" fillId="16" borderId="46" xfId="0" applyFont="1" applyFill="1" applyBorder="1" applyAlignment="1">
      <alignment horizontal="center" vertical="center"/>
    </xf>
    <xf numFmtId="0" fontId="75" fillId="22" borderId="46" xfId="0" applyFont="1" applyFill="1" applyBorder="1" applyAlignment="1">
      <alignment horizontal="center" vertical="center"/>
    </xf>
    <xf numFmtId="3" fontId="76" fillId="0" borderId="46" xfId="0" applyNumberFormat="1" applyFont="1" applyBorder="1" applyAlignment="1">
      <alignment horizontal="right" vertical="center" indent="1"/>
    </xf>
    <xf numFmtId="4" fontId="76" fillId="0" borderId="46" xfId="0" applyNumberFormat="1" applyFont="1" applyBorder="1" applyAlignment="1">
      <alignment horizontal="right" vertical="center" indent="1"/>
    </xf>
    <xf numFmtId="0" fontId="77" fillId="0" borderId="46" xfId="0" applyFont="1" applyFill="1" applyBorder="1" applyAlignment="1">
      <alignment horizontal="center" vertical="center"/>
    </xf>
    <xf numFmtId="0" fontId="77" fillId="0" borderId="46" xfId="0" applyFont="1" applyBorder="1" applyAlignment="1">
      <alignment horizontal="center" vertical="center" wrapText="1"/>
    </xf>
    <xf numFmtId="3" fontId="4" fillId="0" borderId="42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70" applyFont="1" applyBorder="1" applyAlignment="1" applyProtection="1">
      <alignment horizontal="centerContinuous" vertical="center" wrapText="1"/>
      <protection/>
    </xf>
    <xf numFmtId="0" fontId="4" fillId="0" borderId="48" xfId="70" applyFont="1" applyBorder="1" applyAlignment="1" applyProtection="1">
      <alignment horizontal="centerContinuous" vertical="center" wrapText="1"/>
      <protection/>
    </xf>
    <xf numFmtId="49" fontId="78" fillId="0" borderId="47" xfId="70" applyNumberFormat="1" applyFont="1" applyFill="1" applyBorder="1" applyAlignment="1" applyProtection="1">
      <alignment horizontal="centerContinuous"/>
      <protection/>
    </xf>
    <xf numFmtId="0" fontId="79" fillId="0" borderId="48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7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9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22" xfId="64" applyNumberFormat="1" applyFont="1" applyFill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21" xfId="64" applyNumberFormat="1" applyFont="1" applyBorder="1" applyAlignment="1" applyProtection="1">
      <alignment horizontal="right" vertical="center" wrapText="1"/>
      <protection/>
    </xf>
    <xf numFmtId="3" fontId="4" fillId="0" borderId="21" xfId="64" applyNumberFormat="1" applyFont="1" applyFill="1" applyBorder="1" applyAlignment="1" applyProtection="1">
      <alignment horizontal="right" vertical="center" wrapText="1"/>
      <protection/>
    </xf>
    <xf numFmtId="3" fontId="4" fillId="0" borderId="24" xfId="64" applyNumberFormat="1" applyFont="1" applyFill="1" applyBorder="1" applyAlignment="1" applyProtection="1">
      <alignment horizontal="right" vertical="center" wrapText="1"/>
      <protection/>
    </xf>
    <xf numFmtId="3" fontId="4" fillId="35" borderId="50" xfId="64" applyNumberFormat="1" applyFont="1" applyFill="1" applyBorder="1" applyAlignment="1" applyProtection="1">
      <alignment horizontal="right" vertical="center" wrapText="1"/>
      <protection/>
    </xf>
    <xf numFmtId="3" fontId="4" fillId="35" borderId="51" xfId="64" applyNumberFormat="1" applyFont="1" applyFill="1" applyBorder="1" applyAlignment="1" applyProtection="1">
      <alignment horizontal="right" vertical="center" wrapText="1"/>
      <protection/>
    </xf>
    <xf numFmtId="3" fontId="4" fillId="0" borderId="20" xfId="64" applyNumberFormat="1" applyFont="1" applyBorder="1" applyAlignment="1" applyProtection="1">
      <alignment horizontal="right" vertical="center" wrapText="1"/>
      <protection/>
    </xf>
    <xf numFmtId="3" fontId="4" fillId="0" borderId="20" xfId="64" applyNumberFormat="1" applyFont="1" applyFill="1" applyBorder="1" applyAlignment="1" applyProtection="1">
      <alignment horizontal="right" vertical="center" wrapText="1"/>
      <protection/>
    </xf>
    <xf numFmtId="3" fontId="4" fillId="0" borderId="37" xfId="64" applyNumberFormat="1" applyFont="1" applyFill="1" applyBorder="1" applyAlignment="1" applyProtection="1">
      <alignment horizontal="right" vertical="center" wrapText="1"/>
      <protection/>
    </xf>
    <xf numFmtId="3" fontId="3" fillId="0" borderId="28" xfId="64" applyNumberFormat="1" applyFont="1" applyBorder="1" applyAlignment="1" applyProtection="1">
      <alignment horizontal="right" vertical="center" wrapText="1"/>
      <protection/>
    </xf>
    <xf numFmtId="3" fontId="3" fillId="0" borderId="38" xfId="64" applyNumberFormat="1" applyFont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5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4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9" xfId="69" applyFont="1" applyBorder="1" applyAlignment="1" applyProtection="1">
      <alignment horizontal="center" vertical="center" wrapText="1"/>
      <protection/>
    </xf>
    <xf numFmtId="49" fontId="3" fillId="0" borderId="35" xfId="69" applyNumberFormat="1" applyFont="1" applyBorder="1" applyAlignment="1" applyProtection="1">
      <alignment horizontal="center" vertical="center" wrapText="1"/>
      <protection/>
    </xf>
    <xf numFmtId="49" fontId="3" fillId="0" borderId="31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5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37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5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71" customWidth="1"/>
    <col min="2" max="2" width="65.7109375" style="671" customWidth="1"/>
    <col min="3" max="26" width="9.140625" style="671" customWidth="1"/>
    <col min="27" max="27" width="9.8515625" style="671" bestFit="1" customWidth="1"/>
    <col min="28" max="16384" width="9.140625" style="671" customWidth="1"/>
  </cols>
  <sheetData>
    <row r="1" spans="1:27" ht="15.75">
      <c r="A1" s="1" t="s">
        <v>963</v>
      </c>
      <c r="B1" s="2"/>
      <c r="Z1" s="682">
        <v>1</v>
      </c>
      <c r="AA1" s="683">
        <f>IF(ISBLANK(_endDate),"",_endDate)</f>
        <v>43190</v>
      </c>
    </row>
    <row r="2" spans="1:27" ht="15.75">
      <c r="A2" s="670" t="s">
        <v>964</v>
      </c>
      <c r="B2" s="665"/>
      <c r="Z2" s="682">
        <v>2</v>
      </c>
      <c r="AA2" s="683">
        <f>IF(ISBLANK(_pdeReportingDate),"",_pdeReportingDate)</f>
        <v>43214</v>
      </c>
    </row>
    <row r="3" spans="1:27" ht="15.75">
      <c r="A3" s="666" t="s">
        <v>962</v>
      </c>
      <c r="B3" s="667"/>
      <c r="Z3" s="682">
        <v>3</v>
      </c>
      <c r="AA3" s="683" t="str">
        <f>IF(ISBLANK(_authorName),"",_authorName)</f>
        <v>Людмила Стамова</v>
      </c>
    </row>
    <row r="4" spans="1:2" ht="15.75">
      <c r="A4" s="664" t="s">
        <v>965</v>
      </c>
      <c r="B4" s="665"/>
    </row>
    <row r="5" spans="1:2" ht="47.25">
      <c r="A5" s="668" t="s">
        <v>929</v>
      </c>
      <c r="B5" s="66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1">
        <v>43101</v>
      </c>
    </row>
    <row r="10" spans="1:2" ht="15.75">
      <c r="A10" s="7" t="s">
        <v>2</v>
      </c>
      <c r="B10" s="561">
        <v>43190</v>
      </c>
    </row>
    <row r="11" spans="1:2" ht="15.75">
      <c r="A11" s="7" t="s">
        <v>977</v>
      </c>
      <c r="B11" s="561">
        <v>43214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60" t="s">
        <v>992</v>
      </c>
    </row>
    <row r="15" spans="1:2" ht="15.75">
      <c r="A15" s="10" t="s">
        <v>969</v>
      </c>
      <c r="B15" s="562" t="s">
        <v>924</v>
      </c>
    </row>
    <row r="16" spans="1:2" ht="15.75">
      <c r="A16" s="7" t="s">
        <v>3</v>
      </c>
      <c r="B16" s="560" t="s">
        <v>993</v>
      </c>
    </row>
    <row r="17" spans="1:2" ht="15.75">
      <c r="A17" s="7" t="s">
        <v>920</v>
      </c>
      <c r="B17" s="560" t="s">
        <v>995</v>
      </c>
    </row>
    <row r="18" spans="1:2" ht="15.75">
      <c r="A18" s="7" t="s">
        <v>919</v>
      </c>
      <c r="B18" s="560" t="s">
        <v>996</v>
      </c>
    </row>
    <row r="19" spans="1:2" ht="15.75">
      <c r="A19" s="7" t="s">
        <v>4</v>
      </c>
      <c r="B19" s="560" t="s">
        <v>1002</v>
      </c>
    </row>
    <row r="20" spans="1:2" ht="15.75">
      <c r="A20" s="7" t="s">
        <v>5</v>
      </c>
      <c r="B20" s="560" t="s">
        <v>1002</v>
      </c>
    </row>
    <row r="21" spans="1:2" ht="15.75">
      <c r="A21" s="10" t="s">
        <v>6</v>
      </c>
      <c r="B21" s="562" t="s">
        <v>997</v>
      </c>
    </row>
    <row r="22" spans="1:2" ht="15.75">
      <c r="A22" s="10" t="s">
        <v>917</v>
      </c>
      <c r="B22" s="562" t="s">
        <v>1001</v>
      </c>
    </row>
    <row r="23" spans="1:2" ht="15.75">
      <c r="A23" s="10" t="s">
        <v>7</v>
      </c>
      <c r="B23" s="672" t="s">
        <v>998</v>
      </c>
    </row>
    <row r="24" spans="1:2" ht="15.75">
      <c r="A24" s="10" t="s">
        <v>918</v>
      </c>
      <c r="B24" s="673"/>
    </row>
    <row r="25" spans="1:2" ht="15.75">
      <c r="A25" s="7" t="s">
        <v>921</v>
      </c>
      <c r="B25" s="674"/>
    </row>
    <row r="26" spans="1:2" ht="15.75">
      <c r="A26" s="10" t="s">
        <v>970</v>
      </c>
      <c r="B26" s="562" t="s">
        <v>999</v>
      </c>
    </row>
    <row r="27" spans="1:2" ht="15.75">
      <c r="A27" s="10" t="s">
        <v>971</v>
      </c>
      <c r="B27" s="562" t="s">
        <v>1000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5" t="s">
        <v>934</v>
      </c>
      <c r="B1" s="646"/>
      <c r="C1" s="646"/>
      <c r="D1" s="646"/>
      <c r="E1" s="646"/>
      <c r="F1" s="646"/>
      <c r="G1" s="646"/>
      <c r="H1" s="646"/>
      <c r="I1" s="646"/>
      <c r="J1" s="647"/>
    </row>
    <row r="2" spans="1:10" ht="15.75">
      <c r="A2" s="646" t="str">
        <f>CONCATENATE("на информацията, въведена в справките на ",UPPER(pdeName))</f>
        <v>на информацията, въведена в справките на ТОПЛИВО АД</v>
      </c>
      <c r="B2" s="646"/>
      <c r="C2" s="646"/>
      <c r="D2" s="646"/>
      <c r="E2" s="646"/>
      <c r="F2" s="646"/>
      <c r="G2" s="646"/>
      <c r="H2" s="646"/>
      <c r="I2" s="646"/>
      <c r="J2" s="647"/>
    </row>
    <row r="3" spans="1:10" ht="15.75">
      <c r="A3" s="646" t="str">
        <f>CONCATENATE("за периода от ",TEXT(startDate,"dd.mm.yyyy г.")," до ",TEXT(endDate,"dd.mm.yyyy г."))</f>
        <v>за периода от 01.01.2018 г. до 31.03.2018 г.</v>
      </c>
      <c r="B3" s="648"/>
      <c r="C3" s="648"/>
      <c r="D3" s="648"/>
      <c r="E3" s="648"/>
      <c r="F3" s="648"/>
      <c r="G3" s="648"/>
      <c r="H3" s="648"/>
      <c r="I3" s="648"/>
      <c r="J3" s="649"/>
    </row>
    <row r="5" spans="1:7" ht="25.5" customHeight="1">
      <c r="A5" s="652" t="s">
        <v>935</v>
      </c>
      <c r="B5" s="654" t="s">
        <v>937</v>
      </c>
      <c r="C5" s="655" t="s">
        <v>939</v>
      </c>
      <c r="D5" s="656" t="s">
        <v>941</v>
      </c>
      <c r="E5" s="655" t="s">
        <v>940</v>
      </c>
      <c r="F5" s="654" t="s">
        <v>938</v>
      </c>
      <c r="G5" s="653" t="s">
        <v>936</v>
      </c>
    </row>
    <row r="6" spans="1:7" ht="18.75" customHeight="1">
      <c r="A6" s="659" t="s">
        <v>984</v>
      </c>
      <c r="B6" s="650" t="s">
        <v>946</v>
      </c>
      <c r="C6" s="657">
        <f>'1-Баланс'!C95</f>
        <v>174003</v>
      </c>
      <c r="D6" s="658">
        <f aca="true" t="shared" si="0" ref="D6:D15">C6-E6</f>
        <v>0</v>
      </c>
      <c r="E6" s="657">
        <f>'1-Баланс'!G95</f>
        <v>174003</v>
      </c>
      <c r="F6" s="651" t="s">
        <v>947</v>
      </c>
      <c r="G6" s="659" t="s">
        <v>984</v>
      </c>
    </row>
    <row r="7" spans="1:7" ht="18.75" customHeight="1">
      <c r="A7" s="659" t="s">
        <v>984</v>
      </c>
      <c r="B7" s="650" t="s">
        <v>945</v>
      </c>
      <c r="C7" s="657">
        <f>'1-Баланс'!G37</f>
        <v>111003</v>
      </c>
      <c r="D7" s="658">
        <f t="shared" si="0"/>
        <v>105594</v>
      </c>
      <c r="E7" s="657">
        <f>'1-Баланс'!G18</f>
        <v>5409</v>
      </c>
      <c r="F7" s="651" t="s">
        <v>455</v>
      </c>
      <c r="G7" s="659" t="s">
        <v>984</v>
      </c>
    </row>
    <row r="8" spans="1:7" ht="18.75" customHeight="1">
      <c r="A8" s="659" t="s">
        <v>984</v>
      </c>
      <c r="B8" s="650" t="s">
        <v>943</v>
      </c>
      <c r="C8" s="657">
        <f>ABS('1-Баланс'!G32)-ABS('1-Баланс'!G33)</f>
        <v>-1885</v>
      </c>
      <c r="D8" s="658">
        <f t="shared" si="0"/>
        <v>0</v>
      </c>
      <c r="E8" s="657">
        <f>ABS('2-Отчет за доходите'!C44)-ABS('2-Отчет за доходите'!G44)</f>
        <v>-1885</v>
      </c>
      <c r="F8" s="651" t="s">
        <v>944</v>
      </c>
      <c r="G8" s="660" t="s">
        <v>986</v>
      </c>
    </row>
    <row r="9" spans="1:7" ht="18.75" customHeight="1">
      <c r="A9" s="659" t="s">
        <v>984</v>
      </c>
      <c r="B9" s="650" t="s">
        <v>949</v>
      </c>
      <c r="C9" s="657">
        <f>'1-Баланс'!D92</f>
        <v>1825</v>
      </c>
      <c r="D9" s="658">
        <f t="shared" si="0"/>
        <v>1</v>
      </c>
      <c r="E9" s="657">
        <f>'3-Отчет за паричния поток'!C45</f>
        <v>1824</v>
      </c>
      <c r="F9" s="651" t="s">
        <v>948</v>
      </c>
      <c r="G9" s="660" t="s">
        <v>985</v>
      </c>
    </row>
    <row r="10" spans="1:7" ht="18.75" customHeight="1">
      <c r="A10" s="659" t="s">
        <v>984</v>
      </c>
      <c r="B10" s="650" t="s">
        <v>950</v>
      </c>
      <c r="C10" s="657">
        <f>'1-Баланс'!C92</f>
        <v>1710</v>
      </c>
      <c r="D10" s="658">
        <f t="shared" si="0"/>
        <v>0</v>
      </c>
      <c r="E10" s="657">
        <f>'3-Отчет за паричния поток'!C46</f>
        <v>1710</v>
      </c>
      <c r="F10" s="651" t="s">
        <v>951</v>
      </c>
      <c r="G10" s="660" t="s">
        <v>985</v>
      </c>
    </row>
    <row r="11" spans="1:7" ht="18.75" customHeight="1">
      <c r="A11" s="659" t="s">
        <v>984</v>
      </c>
      <c r="B11" s="650" t="s">
        <v>945</v>
      </c>
      <c r="C11" s="657">
        <f>'1-Баланс'!G37</f>
        <v>111003</v>
      </c>
      <c r="D11" s="658">
        <f t="shared" si="0"/>
        <v>0</v>
      </c>
      <c r="E11" s="657">
        <f>'4-Отчет за собствения капитал'!L34</f>
        <v>111003</v>
      </c>
      <c r="F11" s="651" t="s">
        <v>952</v>
      </c>
      <c r="G11" s="660" t="s">
        <v>987</v>
      </c>
    </row>
    <row r="12" spans="1:7" ht="18.75" customHeight="1">
      <c r="A12" s="659" t="s">
        <v>984</v>
      </c>
      <c r="B12" s="650" t="s">
        <v>953</v>
      </c>
      <c r="C12" s="657">
        <f>'1-Баланс'!C36</f>
        <v>1</v>
      </c>
      <c r="D12" s="658">
        <f t="shared" si="0"/>
        <v>0</v>
      </c>
      <c r="E12" s="657">
        <f>'Справка 5'!C27+'Справка 5'!C97</f>
        <v>1</v>
      </c>
      <c r="F12" s="651" t="s">
        <v>957</v>
      </c>
      <c r="G12" s="660" t="s">
        <v>988</v>
      </c>
    </row>
    <row r="13" spans="1:7" ht="18.75" customHeight="1">
      <c r="A13" s="659" t="s">
        <v>984</v>
      </c>
      <c r="B13" s="650" t="s">
        <v>954</v>
      </c>
      <c r="C13" s="657">
        <f>'1-Баланс'!C37</f>
        <v>0</v>
      </c>
      <c r="D13" s="658">
        <f t="shared" si="0"/>
        <v>0</v>
      </c>
      <c r="E13" s="657">
        <f>'Справка 5'!C44+'Справка 5'!C114</f>
        <v>0</v>
      </c>
      <c r="F13" s="651" t="s">
        <v>958</v>
      </c>
      <c r="G13" s="660" t="s">
        <v>988</v>
      </c>
    </row>
    <row r="14" spans="1:7" ht="18.75" customHeight="1">
      <c r="A14" s="659" t="s">
        <v>984</v>
      </c>
      <c r="B14" s="650" t="s">
        <v>955</v>
      </c>
      <c r="C14" s="657">
        <f>'1-Баланс'!C38</f>
        <v>4442</v>
      </c>
      <c r="D14" s="658">
        <f t="shared" si="0"/>
        <v>0</v>
      </c>
      <c r="E14" s="657">
        <f>'Справка 5'!C61+'Справка 5'!C131</f>
        <v>4442</v>
      </c>
      <c r="F14" s="651" t="s">
        <v>959</v>
      </c>
      <c r="G14" s="660" t="s">
        <v>988</v>
      </c>
    </row>
    <row r="15" spans="1:7" ht="18.75" customHeight="1">
      <c r="A15" s="659" t="s">
        <v>984</v>
      </c>
      <c r="B15" s="650" t="s">
        <v>956</v>
      </c>
      <c r="C15" s="657">
        <f>'1-Баланс'!C39</f>
        <v>0</v>
      </c>
      <c r="D15" s="658">
        <f t="shared" si="0"/>
        <v>0</v>
      </c>
      <c r="E15" s="657">
        <f>'Справка 5'!C148+'Справка 5'!C78</f>
        <v>0</v>
      </c>
      <c r="F15" s="651" t="s">
        <v>960</v>
      </c>
      <c r="G15" s="66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2" t="s">
        <v>887</v>
      </c>
      <c r="B1" s="572" t="s">
        <v>882</v>
      </c>
      <c r="C1" s="572" t="s">
        <v>886</v>
      </c>
      <c r="D1" s="572" t="s">
        <v>883</v>
      </c>
    </row>
    <row r="2" spans="1:4" ht="24" customHeight="1">
      <c r="A2" s="628" t="s">
        <v>881</v>
      </c>
      <c r="B2" s="626"/>
      <c r="C2" s="626"/>
      <c r="D2" s="627"/>
    </row>
    <row r="3" spans="1:5" ht="31.5">
      <c r="A3" s="575">
        <v>1</v>
      </c>
      <c r="B3" s="573" t="s">
        <v>885</v>
      </c>
      <c r="C3" s="574" t="s">
        <v>884</v>
      </c>
      <c r="D3" s="625">
        <f>(ABS('1-Баланс'!G32)-ABS('1-Баланс'!G33))/'2-Отчет за доходите'!G16</f>
        <v>-0.06427743299461229</v>
      </c>
      <c r="E3" s="629"/>
    </row>
    <row r="4" spans="1:4" ht="31.5">
      <c r="A4" s="575">
        <v>2</v>
      </c>
      <c r="B4" s="573" t="s">
        <v>911</v>
      </c>
      <c r="C4" s="574" t="s">
        <v>888</v>
      </c>
      <c r="D4" s="625">
        <f>(ABS('1-Баланс'!G32)-ABS('1-Баланс'!G33))/'1-Баланс'!G37</f>
        <v>-0.01698152302190031</v>
      </c>
    </row>
    <row r="5" spans="1:4" ht="31.5">
      <c r="A5" s="575">
        <v>3</v>
      </c>
      <c r="B5" s="573" t="s">
        <v>889</v>
      </c>
      <c r="C5" s="574" t="s">
        <v>890</v>
      </c>
      <c r="D5" s="625">
        <f>(ABS('1-Баланс'!G32)-ABS('1-Баланс'!G33))/('1-Баланс'!G56+'1-Баланс'!G79)</f>
        <v>-0.02992063492063492</v>
      </c>
    </row>
    <row r="6" spans="1:4" ht="31.5">
      <c r="A6" s="575">
        <v>4</v>
      </c>
      <c r="B6" s="573" t="s">
        <v>912</v>
      </c>
      <c r="C6" s="574" t="s">
        <v>891</v>
      </c>
      <c r="D6" s="625">
        <f>(ABS('1-Баланс'!G32)-ABS('1-Баланс'!G33))/('1-Баланс'!C95)</f>
        <v>-0.010833146554944455</v>
      </c>
    </row>
    <row r="7" spans="1:4" ht="24" customHeight="1">
      <c r="A7" s="628" t="s">
        <v>892</v>
      </c>
      <c r="B7" s="626"/>
      <c r="C7" s="626"/>
      <c r="D7" s="627"/>
    </row>
    <row r="8" spans="1:4" ht="31.5">
      <c r="A8" s="575">
        <v>5</v>
      </c>
      <c r="B8" s="573" t="s">
        <v>893</v>
      </c>
      <c r="C8" s="574" t="s">
        <v>894</v>
      </c>
      <c r="D8" s="624">
        <f>'2-Отчет за доходите'!G36/'2-Отчет за доходите'!C36</f>
        <v>0.9396626228353766</v>
      </c>
    </row>
    <row r="9" spans="1:4" ht="24" customHeight="1">
      <c r="A9" s="628" t="s">
        <v>895</v>
      </c>
      <c r="B9" s="626"/>
      <c r="C9" s="626"/>
      <c r="D9" s="627"/>
    </row>
    <row r="10" spans="1:4" ht="31.5">
      <c r="A10" s="575">
        <v>6</v>
      </c>
      <c r="B10" s="573" t="s">
        <v>896</v>
      </c>
      <c r="C10" s="574" t="s">
        <v>897</v>
      </c>
      <c r="D10" s="624">
        <f>'1-Баланс'!C94/'1-Баланс'!G79</f>
        <v>2.0637079086569474</v>
      </c>
    </row>
    <row r="11" spans="1:4" ht="63">
      <c r="A11" s="575">
        <v>7</v>
      </c>
      <c r="B11" s="573" t="s">
        <v>898</v>
      </c>
      <c r="C11" s="574" t="s">
        <v>966</v>
      </c>
      <c r="D11" s="624">
        <f>('1-Баланс'!C76+'1-Баланс'!C85+'1-Баланс'!C92)/'1-Баланс'!G79</f>
        <v>0.7976519158818217</v>
      </c>
    </row>
    <row r="12" spans="1:4" ht="47.25">
      <c r="A12" s="575">
        <v>8</v>
      </c>
      <c r="B12" s="573" t="s">
        <v>899</v>
      </c>
      <c r="C12" s="574" t="s">
        <v>967</v>
      </c>
      <c r="D12" s="624">
        <f>('1-Баланс'!C85+'1-Баланс'!C92)/'1-Баланс'!G79</f>
        <v>0.044123338924009804</v>
      </c>
    </row>
    <row r="13" spans="1:4" ht="31.5">
      <c r="A13" s="575">
        <v>9</v>
      </c>
      <c r="B13" s="573" t="s">
        <v>900</v>
      </c>
      <c r="C13" s="574" t="s">
        <v>901</v>
      </c>
      <c r="D13" s="624">
        <f>'1-Баланс'!C92/'1-Баланс'!G79</f>
        <v>0.044123338924009804</v>
      </c>
    </row>
    <row r="14" spans="1:4" ht="24" customHeight="1">
      <c r="A14" s="628" t="s">
        <v>902</v>
      </c>
      <c r="B14" s="626"/>
      <c r="C14" s="626"/>
      <c r="D14" s="627"/>
    </row>
    <row r="15" spans="1:4" ht="31.5">
      <c r="A15" s="575">
        <v>10</v>
      </c>
      <c r="B15" s="573" t="s">
        <v>916</v>
      </c>
      <c r="C15" s="574" t="s">
        <v>903</v>
      </c>
      <c r="D15" s="624">
        <f>'2-Отчет за доходите'!G16/('1-Баланс'!C20+'1-Баланс'!C21+'1-Баланс'!C22+'1-Баланс'!C28+'1-Баланс'!C65)</f>
        <v>0.21186703945324634</v>
      </c>
    </row>
    <row r="16" spans="1:4" ht="31.5">
      <c r="A16" s="631">
        <v>11</v>
      </c>
      <c r="B16" s="573" t="s">
        <v>902</v>
      </c>
      <c r="C16" s="574" t="s">
        <v>915</v>
      </c>
      <c r="D16" s="632">
        <f>'2-Отчет за доходите'!G16/('1-Баланс'!C95)</f>
        <v>0.16853732406912525</v>
      </c>
    </row>
    <row r="17" spans="1:4" ht="24" customHeight="1">
      <c r="A17" s="628" t="s">
        <v>905</v>
      </c>
      <c r="B17" s="626"/>
      <c r="C17" s="626"/>
      <c r="D17" s="627"/>
    </row>
    <row r="18" spans="1:4" ht="31.5">
      <c r="A18" s="575">
        <v>12</v>
      </c>
      <c r="B18" s="573" t="s">
        <v>932</v>
      </c>
      <c r="C18" s="574" t="s">
        <v>904</v>
      </c>
      <c r="D18" s="624">
        <f>'1-Баланс'!G56/('1-Баланс'!G37+'1-Баланс'!G56)</f>
        <v>0.17926327930912103</v>
      </c>
    </row>
    <row r="19" spans="1:4" ht="31.5">
      <c r="A19" s="575">
        <v>13</v>
      </c>
      <c r="B19" s="573" t="s">
        <v>933</v>
      </c>
      <c r="C19" s="574" t="s">
        <v>906</v>
      </c>
      <c r="D19" s="624">
        <f>D4/D5</f>
        <v>0.5675522283181536</v>
      </c>
    </row>
    <row r="20" spans="1:4" ht="31.5">
      <c r="A20" s="575">
        <v>14</v>
      </c>
      <c r="B20" s="573" t="s">
        <v>907</v>
      </c>
      <c r="C20" s="574" t="s">
        <v>908</v>
      </c>
      <c r="D20" s="624">
        <f>D6/D5</f>
        <v>0.362062723056499</v>
      </c>
    </row>
    <row r="21" spans="1:5" ht="15.75">
      <c r="A21" s="575">
        <v>15</v>
      </c>
      <c r="B21" s="573" t="s">
        <v>909</v>
      </c>
      <c r="C21" s="574" t="s">
        <v>910</v>
      </c>
      <c r="D21" s="661">
        <f>'2-Отчет за доходите'!C37+'2-Отчет за доходите'!C25</f>
        <v>356</v>
      </c>
      <c r="E21" s="681"/>
    </row>
    <row r="22" spans="1:4" ht="47.25">
      <c r="A22" s="575">
        <v>16</v>
      </c>
      <c r="B22" s="573" t="s">
        <v>913</v>
      </c>
      <c r="C22" s="574" t="s">
        <v>914</v>
      </c>
      <c r="D22" s="630">
        <f>D21/'1-Баланс'!G37</f>
        <v>0.0032071205282740104</v>
      </c>
    </row>
    <row r="23" spans="1:4" ht="31.5">
      <c r="A23" s="575">
        <v>17</v>
      </c>
      <c r="B23" s="573" t="s">
        <v>980</v>
      </c>
      <c r="C23" s="574" t="s">
        <v>981</v>
      </c>
      <c r="D23" s="630">
        <f>(D21+'2-Отчет за доходите'!C14)/'2-Отчет за доходите'!G31</f>
        <v>0.04731571058727347</v>
      </c>
    </row>
    <row r="24" spans="1:4" ht="31.5">
      <c r="A24" s="575">
        <v>18</v>
      </c>
      <c r="B24" s="573" t="s">
        <v>982</v>
      </c>
      <c r="C24" s="574" t="s">
        <v>983</v>
      </c>
      <c r="D24" s="630">
        <f>('1-Баланс'!G56+'1-Баланс'!G79)/(D21+'2-Отчет за доходите'!C14)</f>
        <v>45.35637149028078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80" customFormat="1" ht="15.75">
      <c r="C2" s="563"/>
      <c r="F2" s="484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4">
        <f aca="true" t="shared" si="2" ref="C3:C34">endDate</f>
        <v>43190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40509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4">
        <f t="shared" si="2"/>
        <v>43190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14196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4">
        <f t="shared" si="2"/>
        <v>43190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651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4">
        <f t="shared" si="2"/>
        <v>43190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6686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4">
        <f t="shared" si="2"/>
        <v>43190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7429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4">
        <f t="shared" si="2"/>
        <v>43190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4">
        <f t="shared" si="2"/>
        <v>43190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632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4">
        <f t="shared" si="2"/>
        <v>43190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440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4">
        <f t="shared" si="2"/>
        <v>43190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70543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4">
        <f t="shared" si="2"/>
        <v>43190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19029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4">
        <f t="shared" si="2"/>
        <v>43190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4">
        <f t="shared" si="2"/>
        <v>43190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4">
        <f t="shared" si="2"/>
        <v>43190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9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4">
        <f t="shared" si="2"/>
        <v>43190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4">
        <f t="shared" si="2"/>
        <v>43190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4">
        <f t="shared" si="2"/>
        <v>43190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4">
        <f t="shared" si="2"/>
        <v>43190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4">
        <f t="shared" si="2"/>
        <v>43190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4">
        <f t="shared" si="2"/>
        <v>43190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4">
        <f t="shared" si="2"/>
        <v>43190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4443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4">
        <f t="shared" si="2"/>
        <v>43190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4">
        <f t="shared" si="2"/>
        <v>43190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4">
        <f t="shared" si="2"/>
        <v>43190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4442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4">
        <f t="shared" si="2"/>
        <v>43190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4">
        <f t="shared" si="2"/>
        <v>43190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4">
        <f t="shared" si="2"/>
        <v>43190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4">
        <f t="shared" si="2"/>
        <v>43190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4">
        <f t="shared" si="2"/>
        <v>43190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4">
        <f t="shared" si="2"/>
        <v>43190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4">
        <f t="shared" si="2"/>
        <v>43190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4">
        <f t="shared" si="2"/>
        <v>43190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4443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4">
        <f t="shared" si="2"/>
        <v>43190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4">
        <f aca="true" t="shared" si="5" ref="C35:C66">endDate</f>
        <v>43190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4">
        <f t="shared" si="5"/>
        <v>43190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4">
        <f t="shared" si="5"/>
        <v>43190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4">
        <f t="shared" si="5"/>
        <v>43190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4">
        <f t="shared" si="5"/>
        <v>43190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4">
        <f t="shared" si="5"/>
        <v>43190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4">
        <f t="shared" si="5"/>
        <v>43190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94024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4">
        <f t="shared" si="5"/>
        <v>43190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1787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4">
        <f t="shared" si="5"/>
        <v>43190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4">
        <f t="shared" si="5"/>
        <v>43190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47049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4">
        <f t="shared" si="5"/>
        <v>43190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4">
        <f t="shared" si="5"/>
        <v>43190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4">
        <f t="shared" si="5"/>
        <v>43190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4">
        <f t="shared" si="5"/>
        <v>43190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48836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4">
        <f t="shared" si="5"/>
        <v>43190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20292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4">
        <f t="shared" si="5"/>
        <v>43190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6322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4">
        <f t="shared" si="5"/>
        <v>43190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1357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4">
        <f t="shared" si="5"/>
        <v>43190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4">
        <f t="shared" si="5"/>
        <v>43190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649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4">
        <f t="shared" si="5"/>
        <v>43190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372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4">
        <f t="shared" si="5"/>
        <v>43190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4">
        <f t="shared" si="5"/>
        <v>43190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211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4">
        <f t="shared" si="5"/>
        <v>43190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29203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4">
        <f t="shared" si="5"/>
        <v>43190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4">
        <f t="shared" si="5"/>
        <v>43190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4">
        <f t="shared" si="5"/>
        <v>43190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4">
        <f t="shared" si="5"/>
        <v>43190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4">
        <f t="shared" si="5"/>
        <v>43190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4">
        <f t="shared" si="5"/>
        <v>43190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4">
        <f t="shared" si="5"/>
        <v>43190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4">
        <f t="shared" si="5"/>
        <v>43190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517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4">
        <f t="shared" si="5"/>
        <v>43190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4">
        <f aca="true" t="shared" si="8" ref="C67:C98">endDate</f>
        <v>43190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4">
        <f t="shared" si="8"/>
        <v>43190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1193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4">
        <f t="shared" si="8"/>
        <v>43190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1710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4">
        <f t="shared" si="8"/>
        <v>43190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230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4">
        <f t="shared" si="8"/>
        <v>43190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79979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4">
        <f t="shared" si="8"/>
        <v>43190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174003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4">
        <f t="shared" si="8"/>
        <v>43190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4">
        <f t="shared" si="8"/>
        <v>43190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4">
        <f t="shared" si="8"/>
        <v>43190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4">
        <f t="shared" si="8"/>
        <v>43190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-8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4">
        <f t="shared" si="8"/>
        <v>43190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4">
        <f t="shared" si="8"/>
        <v>43190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4">
        <f t="shared" si="8"/>
        <v>43190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5409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4">
        <f t="shared" si="8"/>
        <v>43190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9545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4">
        <f t="shared" si="8"/>
        <v>43190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19717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4">
        <f t="shared" si="8"/>
        <v>43190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4">
        <f t="shared" si="8"/>
        <v>43190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4">
        <f t="shared" si="8"/>
        <v>43190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4">
        <f t="shared" si="8"/>
        <v>43190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4">
        <f t="shared" si="8"/>
        <v>43190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54011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4">
        <f t="shared" si="8"/>
        <v>43190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53468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4">
        <f t="shared" si="8"/>
        <v>43190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53468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4">
        <f t="shared" si="8"/>
        <v>43190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4">
        <f t="shared" si="8"/>
        <v>43190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4">
        <f t="shared" si="8"/>
        <v>43190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4">
        <f t="shared" si="8"/>
        <v>43190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-1885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4">
        <f t="shared" si="8"/>
        <v>43190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51583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4">
        <f t="shared" si="8"/>
        <v>43190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111003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4">
        <f t="shared" si="8"/>
        <v>43190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4">
        <f t="shared" si="8"/>
        <v>43190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17898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4">
        <f t="shared" si="8"/>
        <v>43190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4">
        <f t="shared" si="8"/>
        <v>43190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4">
        <f aca="true" t="shared" si="11" ref="C99:C125">endDate</f>
        <v>43190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4">
        <f t="shared" si="11"/>
        <v>43190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4">
        <f t="shared" si="11"/>
        <v>43190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2676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4">
        <f t="shared" si="11"/>
        <v>43190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20574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4">
        <f t="shared" si="11"/>
        <v>43190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4">
        <f t="shared" si="11"/>
        <v>43190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4">
        <f t="shared" si="11"/>
        <v>43190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3671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4">
        <f t="shared" si="11"/>
        <v>43190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4">
        <f t="shared" si="11"/>
        <v>43190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24245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4">
        <f t="shared" si="11"/>
        <v>43190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25504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4">
        <f t="shared" si="11"/>
        <v>43190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4">
        <f t="shared" si="11"/>
        <v>43190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12454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4">
        <f t="shared" si="11"/>
        <v>43190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353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4">
        <f t="shared" si="11"/>
        <v>43190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4">
        <f t="shared" si="11"/>
        <v>43190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10098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4">
        <f t="shared" si="11"/>
        <v>43190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646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4">
        <f t="shared" si="11"/>
        <v>43190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465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4">
        <f t="shared" si="11"/>
        <v>43190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99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4">
        <f t="shared" si="11"/>
        <v>43190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793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4">
        <f t="shared" si="11"/>
        <v>43190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153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4">
        <f t="shared" si="11"/>
        <v>43190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624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4">
        <f t="shared" si="11"/>
        <v>43190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38735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4">
        <f t="shared" si="11"/>
        <v>43190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4">
        <f t="shared" si="11"/>
        <v>43190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20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4">
        <f t="shared" si="11"/>
        <v>43190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4">
        <f t="shared" si="11"/>
        <v>43190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38755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4">
        <f t="shared" si="11"/>
        <v>43190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174003</v>
      </c>
    </row>
    <row r="126" spans="3:6" s="480" customFormat="1" ht="15.75">
      <c r="C126" s="563"/>
      <c r="F126" s="484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4">
        <f aca="true" t="shared" si="14" ref="C127:C158">endDate</f>
        <v>43190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1">
        <f>'2-Отчет за доходите'!C12</f>
        <v>374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4">
        <f t="shared" si="14"/>
        <v>43190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1">
        <f>'2-Отчет за доходите'!C13</f>
        <v>1100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4">
        <f t="shared" si="14"/>
        <v>43190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1">
        <f>'2-Отчет за доходите'!C14</f>
        <v>1033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4">
        <f t="shared" si="14"/>
        <v>43190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1">
        <f>'2-Отчет за доходите'!C15</f>
        <v>1774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4">
        <f t="shared" si="14"/>
        <v>43190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1">
        <f>'2-Отчет за доходите'!C16</f>
        <v>350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4">
        <f t="shared" si="14"/>
        <v>43190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1">
        <f>'2-Отчет за доходите'!C17</f>
        <v>25979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4">
        <f t="shared" si="14"/>
        <v>43190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1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4">
        <f t="shared" si="14"/>
        <v>43190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1">
        <f>'2-Отчет за доходите'!C19</f>
        <v>160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4">
        <f t="shared" si="14"/>
        <v>43190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1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4">
        <f t="shared" si="14"/>
        <v>43190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1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4">
        <f t="shared" si="14"/>
        <v>43190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1">
        <f>'2-Отчет за доходите'!C22</f>
        <v>30770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4">
        <f t="shared" si="14"/>
        <v>43190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1">
        <f>'2-Отчет за доходите'!C25</f>
        <v>356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4">
        <f t="shared" si="14"/>
        <v>43190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1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4">
        <f t="shared" si="14"/>
        <v>43190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1">
        <f>'2-Отчет за доходите'!C27</f>
        <v>15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4">
        <f t="shared" si="14"/>
        <v>43190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1">
        <f>'2-Отчет за доходите'!C28</f>
        <v>100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4">
        <f t="shared" si="14"/>
        <v>43190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1">
        <f>'2-Отчет за доходите'!C29</f>
        <v>471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4">
        <f t="shared" si="14"/>
        <v>43190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1">
        <f>'2-Отчет за доходите'!C31</f>
        <v>31241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4">
        <f t="shared" si="14"/>
        <v>43190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1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4">
        <f t="shared" si="14"/>
        <v>43190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1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4">
        <f t="shared" si="14"/>
        <v>43190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1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4">
        <f t="shared" si="14"/>
        <v>43190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1">
        <f>'2-Отчет за доходите'!C36</f>
        <v>31241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4">
        <f t="shared" si="14"/>
        <v>43190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1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4">
        <f t="shared" si="14"/>
        <v>43190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1">
        <f>'2-Отчет за доходите'!C38</f>
        <v>0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4">
        <f t="shared" si="14"/>
        <v>43190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1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4">
        <f t="shared" si="14"/>
        <v>43190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1">
        <f>'2-Отчет за доходите'!C40</f>
        <v>0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4">
        <f t="shared" si="14"/>
        <v>43190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1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4">
        <f t="shared" si="14"/>
        <v>43190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1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4">
        <f t="shared" si="14"/>
        <v>43190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1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4">
        <f t="shared" si="14"/>
        <v>43190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1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4">
        <f t="shared" si="14"/>
        <v>43190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1">
        <f>'2-Отчет за доходите'!C45</f>
        <v>31241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4">
        <f t="shared" si="14"/>
        <v>43190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4">
        <f t="shared" si="14"/>
        <v>43190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28606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4">
        <f aca="true" t="shared" si="17" ref="C159:C179">endDate</f>
        <v>43190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270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4">
        <f t="shared" si="17"/>
        <v>43190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450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4">
        <f t="shared" si="17"/>
        <v>43190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29326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4">
        <f t="shared" si="17"/>
        <v>43190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4">
        <f t="shared" si="17"/>
        <v>43190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4">
        <f t="shared" si="17"/>
        <v>43190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30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4">
        <f t="shared" si="17"/>
        <v>43190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4">
        <f t="shared" si="17"/>
        <v>43190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4">
        <f t="shared" si="17"/>
        <v>43190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4">
        <f t="shared" si="17"/>
        <v>43190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4">
        <f t="shared" si="17"/>
        <v>43190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30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4">
        <f t="shared" si="17"/>
        <v>43190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29356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4">
        <f t="shared" si="17"/>
        <v>43190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1885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4">
        <f t="shared" si="17"/>
        <v>43190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4">
        <f t="shared" si="17"/>
        <v>43190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4">
        <f t="shared" si="17"/>
        <v>43190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29356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4">
        <f t="shared" si="17"/>
        <v>43190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1885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4">
        <f t="shared" si="17"/>
        <v>43190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1885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4">
        <f t="shared" si="17"/>
        <v>43190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4">
        <f t="shared" si="17"/>
        <v>43190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1885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4">
        <f t="shared" si="17"/>
        <v>43190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31241</v>
      </c>
    </row>
    <row r="180" spans="3:6" s="480" customFormat="1" ht="15.75">
      <c r="C180" s="563"/>
      <c r="F180" s="484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4">
        <f aca="true" t="shared" si="20" ref="C181:C216">endDate</f>
        <v>43190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1">
        <f>'3-Отчет за паричния поток'!C11</f>
        <v>34241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4">
        <f t="shared" si="20"/>
        <v>43190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1">
        <f>'3-Отчет за паричния поток'!C12</f>
        <v>-29963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4">
        <f t="shared" si="20"/>
        <v>43190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1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4">
        <f t="shared" si="20"/>
        <v>43190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1">
        <f>'3-Отчет за паричния поток'!C14</f>
        <v>-2487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4">
        <f t="shared" si="20"/>
        <v>43190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1">
        <f>'3-Отчет за паричния поток'!C15</f>
        <v>-2528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4">
        <f t="shared" si="20"/>
        <v>43190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1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4">
        <f t="shared" si="20"/>
        <v>43190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1">
        <f>'3-Отчет за паричния поток'!C17</f>
        <v>0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4">
        <f t="shared" si="20"/>
        <v>43190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1">
        <f>'3-Отчет за паричния поток'!C18</f>
        <v>-78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4">
        <f t="shared" si="20"/>
        <v>43190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1">
        <f>'3-Отчет за паричния поток'!C19</f>
        <v>-3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4">
        <f t="shared" si="20"/>
        <v>43190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1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4">
        <f t="shared" si="20"/>
        <v>43190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1">
        <f>'3-Отчет за паричния поток'!C21</f>
        <v>-818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4">
        <f t="shared" si="20"/>
        <v>43190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1">
        <f>'3-Отчет за паричния поток'!C23</f>
        <v>-325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4">
        <f t="shared" si="20"/>
        <v>43190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1">
        <f>'3-Отчет за паричния поток'!C24</f>
        <v>150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4">
        <f t="shared" si="20"/>
        <v>43190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1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4">
        <f t="shared" si="20"/>
        <v>43190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1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4">
        <f t="shared" si="20"/>
        <v>43190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1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4">
        <f t="shared" si="20"/>
        <v>43190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1">
        <f>'3-Отчет за паричния поток'!C28</f>
        <v>-1153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4">
        <f t="shared" si="20"/>
        <v>43190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1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4">
        <f t="shared" si="20"/>
        <v>43190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1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4">
        <f t="shared" si="20"/>
        <v>43190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1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4">
        <f t="shared" si="20"/>
        <v>43190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1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4">
        <f t="shared" si="20"/>
        <v>43190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1">
        <f>'3-Отчет за паричния поток'!C33</f>
        <v>-1328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4">
        <f t="shared" si="20"/>
        <v>43190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1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4">
        <f t="shared" si="20"/>
        <v>43190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1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4">
        <f t="shared" si="20"/>
        <v>43190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1">
        <f>'3-Отчет за паричния поток'!C37</f>
        <v>33063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4">
        <f t="shared" si="20"/>
        <v>43190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1">
        <f>'3-Отчет за паричния поток'!C38</f>
        <v>-30476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4">
        <f t="shared" si="20"/>
        <v>43190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1">
        <f>'3-Отчет за паричния поток'!C39</f>
        <v>-190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4">
        <f t="shared" si="20"/>
        <v>43190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1">
        <f>'3-Отчет за паричния поток'!C40</f>
        <v>-365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4">
        <f t="shared" si="20"/>
        <v>43190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1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4">
        <f t="shared" si="20"/>
        <v>43190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1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4">
        <f t="shared" si="20"/>
        <v>43190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1">
        <f>'3-Отчет за паричния поток'!C43</f>
        <v>2032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4">
        <f t="shared" si="20"/>
        <v>43190</v>
      </c>
      <c r="D212" s="105" t="s">
        <v>442</v>
      </c>
      <c r="E212" s="105">
        <v>1</v>
      </c>
      <c r="F212" s="105" t="s">
        <v>441</v>
      </c>
      <c r="H212" s="481">
        <f>'3-Отчет за паричния поток'!C44</f>
        <v>-114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4">
        <f t="shared" si="20"/>
        <v>43190</v>
      </c>
      <c r="D213" s="105" t="s">
        <v>444</v>
      </c>
      <c r="E213" s="105">
        <v>1</v>
      </c>
      <c r="F213" s="105" t="s">
        <v>443</v>
      </c>
      <c r="H213" s="481">
        <f>'3-Отчет за паричния поток'!C45</f>
        <v>1824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4">
        <f t="shared" si="20"/>
        <v>43190</v>
      </c>
      <c r="D214" s="105" t="s">
        <v>446</v>
      </c>
      <c r="E214" s="105">
        <v>1</v>
      </c>
      <c r="F214" s="105" t="s">
        <v>445</v>
      </c>
      <c r="H214" s="481">
        <f>'3-Отчет за паричния поток'!C46</f>
        <v>1710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4">
        <f t="shared" si="20"/>
        <v>43190</v>
      </c>
      <c r="D215" s="105" t="s">
        <v>448</v>
      </c>
      <c r="E215" s="105">
        <v>1</v>
      </c>
      <c r="F215" s="105" t="s">
        <v>447</v>
      </c>
      <c r="H215" s="481">
        <f>'3-Отчет за паричния поток'!C47</f>
        <v>517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4">
        <f t="shared" si="20"/>
        <v>43190</v>
      </c>
      <c r="D216" s="105" t="s">
        <v>450</v>
      </c>
      <c r="E216" s="105">
        <v>1</v>
      </c>
      <c r="F216" s="105" t="s">
        <v>449</v>
      </c>
      <c r="H216" s="481">
        <f>'3-Отчет за паричния поток'!C48</f>
        <v>1193</v>
      </c>
    </row>
    <row r="217" spans="3:6" s="480" customFormat="1" ht="15.75">
      <c r="C217" s="563"/>
      <c r="F217" s="484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4">
        <f aca="true" t="shared" si="23" ref="C218:C281">endDate</f>
        <v>43190</v>
      </c>
      <c r="D218" s="105" t="s">
        <v>468</v>
      </c>
      <c r="E218" s="105">
        <v>1</v>
      </c>
      <c r="F218" s="482" t="s">
        <v>467</v>
      </c>
      <c r="H218" s="481">
        <f>'4-Отчет за собствения капитал'!C13</f>
        <v>5411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4">
        <f t="shared" si="23"/>
        <v>43190</v>
      </c>
      <c r="D219" s="105" t="s">
        <v>470</v>
      </c>
      <c r="E219" s="105">
        <v>1</v>
      </c>
      <c r="F219" s="482" t="s">
        <v>469</v>
      </c>
      <c r="H219" s="481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4">
        <f t="shared" si="23"/>
        <v>43190</v>
      </c>
      <c r="D220" s="105" t="s">
        <v>472</v>
      </c>
      <c r="E220" s="105">
        <v>1</v>
      </c>
      <c r="F220" s="482" t="s">
        <v>471</v>
      </c>
      <c r="H220" s="481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4">
        <f t="shared" si="23"/>
        <v>43190</v>
      </c>
      <c r="D221" s="105" t="s">
        <v>474</v>
      </c>
      <c r="E221" s="105">
        <v>1</v>
      </c>
      <c r="F221" s="482" t="s">
        <v>473</v>
      </c>
      <c r="H221" s="481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4">
        <f t="shared" si="23"/>
        <v>43190</v>
      </c>
      <c r="D222" s="105" t="s">
        <v>476</v>
      </c>
      <c r="E222" s="105">
        <v>1</v>
      </c>
      <c r="F222" s="482" t="s">
        <v>475</v>
      </c>
      <c r="H222" s="481">
        <f>'4-Отчет за собствения капитал'!C17</f>
        <v>5411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4">
        <f t="shared" si="23"/>
        <v>43190</v>
      </c>
      <c r="D223" s="105" t="s">
        <v>478</v>
      </c>
      <c r="E223" s="105">
        <v>1</v>
      </c>
      <c r="F223" s="482" t="s">
        <v>477</v>
      </c>
      <c r="H223" s="481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4">
        <f t="shared" si="23"/>
        <v>43190</v>
      </c>
      <c r="D224" s="105" t="s">
        <v>480</v>
      </c>
      <c r="E224" s="105">
        <v>1</v>
      </c>
      <c r="F224" s="482" t="s">
        <v>479</v>
      </c>
      <c r="H224" s="481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4">
        <f t="shared" si="23"/>
        <v>43190</v>
      </c>
      <c r="D225" s="105" t="s">
        <v>482</v>
      </c>
      <c r="E225" s="105">
        <v>1</v>
      </c>
      <c r="F225" s="482" t="s">
        <v>481</v>
      </c>
      <c r="H225" s="481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4">
        <f t="shared" si="23"/>
        <v>43190</v>
      </c>
      <c r="D226" s="105" t="s">
        <v>484</v>
      </c>
      <c r="E226" s="105">
        <v>1</v>
      </c>
      <c r="F226" s="482" t="s">
        <v>483</v>
      </c>
      <c r="H226" s="481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4">
        <f t="shared" si="23"/>
        <v>43190</v>
      </c>
      <c r="D227" s="105" t="s">
        <v>486</v>
      </c>
      <c r="E227" s="105">
        <v>1</v>
      </c>
      <c r="F227" s="482" t="s">
        <v>485</v>
      </c>
      <c r="H227" s="481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4">
        <f t="shared" si="23"/>
        <v>43190</v>
      </c>
      <c r="D228" s="105" t="s">
        <v>488</v>
      </c>
      <c r="E228" s="105">
        <v>1</v>
      </c>
      <c r="F228" s="482" t="s">
        <v>487</v>
      </c>
      <c r="H228" s="481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4">
        <f t="shared" si="23"/>
        <v>43190</v>
      </c>
      <c r="D229" s="105" t="s">
        <v>490</v>
      </c>
      <c r="E229" s="105">
        <v>1</v>
      </c>
      <c r="F229" s="482" t="s">
        <v>489</v>
      </c>
      <c r="H229" s="481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4">
        <f t="shared" si="23"/>
        <v>43190</v>
      </c>
      <c r="D230" s="105" t="s">
        <v>492</v>
      </c>
      <c r="E230" s="105">
        <v>1</v>
      </c>
      <c r="F230" s="482" t="s">
        <v>491</v>
      </c>
      <c r="H230" s="481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4">
        <f t="shared" si="23"/>
        <v>43190</v>
      </c>
      <c r="D231" s="105" t="s">
        <v>494</v>
      </c>
      <c r="E231" s="105">
        <v>1</v>
      </c>
      <c r="F231" s="482" t="s">
        <v>493</v>
      </c>
      <c r="H231" s="481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4">
        <f t="shared" si="23"/>
        <v>43190</v>
      </c>
      <c r="D232" s="105" t="s">
        <v>495</v>
      </c>
      <c r="E232" s="105">
        <v>1</v>
      </c>
      <c r="F232" s="482" t="s">
        <v>489</v>
      </c>
      <c r="H232" s="481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4">
        <f t="shared" si="23"/>
        <v>43190</v>
      </c>
      <c r="D233" s="105" t="s">
        <v>496</v>
      </c>
      <c r="E233" s="105">
        <v>1</v>
      </c>
      <c r="F233" s="482" t="s">
        <v>491</v>
      </c>
      <c r="H233" s="481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4">
        <f t="shared" si="23"/>
        <v>43190</v>
      </c>
      <c r="D234" s="105" t="s">
        <v>498</v>
      </c>
      <c r="E234" s="105">
        <v>1</v>
      </c>
      <c r="F234" s="482" t="s">
        <v>497</v>
      </c>
      <c r="H234" s="481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4">
        <f t="shared" si="23"/>
        <v>43190</v>
      </c>
      <c r="D235" s="105" t="s">
        <v>500</v>
      </c>
      <c r="E235" s="105">
        <v>1</v>
      </c>
      <c r="F235" s="482" t="s">
        <v>499</v>
      </c>
      <c r="H235" s="481">
        <f>'4-Отчет за собствения капитал'!C30</f>
        <v>-2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4">
        <f t="shared" si="23"/>
        <v>43190</v>
      </c>
      <c r="D236" s="105" t="s">
        <v>502</v>
      </c>
      <c r="E236" s="105">
        <v>1</v>
      </c>
      <c r="F236" s="482" t="s">
        <v>501</v>
      </c>
      <c r="H236" s="481">
        <f>'4-Отчет за собствения капитал'!C31</f>
        <v>5409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4">
        <f t="shared" si="23"/>
        <v>43190</v>
      </c>
      <c r="D237" s="105" t="s">
        <v>504</v>
      </c>
      <c r="E237" s="105">
        <v>1</v>
      </c>
      <c r="F237" s="482" t="s">
        <v>503</v>
      </c>
      <c r="H237" s="481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4">
        <f t="shared" si="23"/>
        <v>43190</v>
      </c>
      <c r="D238" s="105" t="s">
        <v>506</v>
      </c>
      <c r="E238" s="105">
        <v>1</v>
      </c>
      <c r="F238" s="482" t="s">
        <v>505</v>
      </c>
      <c r="H238" s="481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4">
        <f t="shared" si="23"/>
        <v>43190</v>
      </c>
      <c r="D239" s="105" t="s">
        <v>508</v>
      </c>
      <c r="E239" s="105">
        <v>1</v>
      </c>
      <c r="F239" s="482" t="s">
        <v>507</v>
      </c>
      <c r="H239" s="481">
        <f>'4-Отчет за собствения капитал'!C34</f>
        <v>5409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4">
        <f t="shared" si="23"/>
        <v>43190</v>
      </c>
      <c r="D240" s="105" t="s">
        <v>468</v>
      </c>
      <c r="E240" s="105">
        <v>2</v>
      </c>
      <c r="F240" s="482" t="s">
        <v>467</v>
      </c>
      <c r="H240" s="481">
        <f>'4-Отчет за собствения капитал'!D13</f>
        <v>9551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4">
        <f t="shared" si="23"/>
        <v>43190</v>
      </c>
      <c r="D241" s="105" t="s">
        <v>470</v>
      </c>
      <c r="E241" s="105">
        <v>2</v>
      </c>
      <c r="F241" s="482" t="s">
        <v>469</v>
      </c>
      <c r="H241" s="481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4">
        <f t="shared" si="23"/>
        <v>43190</v>
      </c>
      <c r="D242" s="105" t="s">
        <v>472</v>
      </c>
      <c r="E242" s="105">
        <v>2</v>
      </c>
      <c r="F242" s="482" t="s">
        <v>471</v>
      </c>
      <c r="H242" s="481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4">
        <f t="shared" si="23"/>
        <v>43190</v>
      </c>
      <c r="D243" s="105" t="s">
        <v>474</v>
      </c>
      <c r="E243" s="105">
        <v>2</v>
      </c>
      <c r="F243" s="482" t="s">
        <v>473</v>
      </c>
      <c r="H243" s="481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4">
        <f t="shared" si="23"/>
        <v>43190</v>
      </c>
      <c r="D244" s="105" t="s">
        <v>476</v>
      </c>
      <c r="E244" s="105">
        <v>2</v>
      </c>
      <c r="F244" s="482" t="s">
        <v>475</v>
      </c>
      <c r="H244" s="481">
        <f>'4-Отчет за собствения капитал'!D17</f>
        <v>9551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4">
        <f t="shared" si="23"/>
        <v>43190</v>
      </c>
      <c r="D245" s="105" t="s">
        <v>478</v>
      </c>
      <c r="E245" s="105">
        <v>2</v>
      </c>
      <c r="F245" s="482" t="s">
        <v>477</v>
      </c>
      <c r="H245" s="481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4">
        <f t="shared" si="23"/>
        <v>43190</v>
      </c>
      <c r="D246" s="105" t="s">
        <v>480</v>
      </c>
      <c r="E246" s="105">
        <v>2</v>
      </c>
      <c r="F246" s="482" t="s">
        <v>479</v>
      </c>
      <c r="H246" s="481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4">
        <f t="shared" si="23"/>
        <v>43190</v>
      </c>
      <c r="D247" s="105" t="s">
        <v>482</v>
      </c>
      <c r="E247" s="105">
        <v>2</v>
      </c>
      <c r="F247" s="482" t="s">
        <v>481</v>
      </c>
      <c r="H247" s="481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4">
        <f t="shared" si="23"/>
        <v>43190</v>
      </c>
      <c r="D248" s="105" t="s">
        <v>484</v>
      </c>
      <c r="E248" s="105">
        <v>2</v>
      </c>
      <c r="F248" s="482" t="s">
        <v>483</v>
      </c>
      <c r="H248" s="481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4">
        <f t="shared" si="23"/>
        <v>43190</v>
      </c>
      <c r="D249" s="105" t="s">
        <v>486</v>
      </c>
      <c r="E249" s="105">
        <v>2</v>
      </c>
      <c r="F249" s="482" t="s">
        <v>485</v>
      </c>
      <c r="H249" s="481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4">
        <f t="shared" si="23"/>
        <v>43190</v>
      </c>
      <c r="D250" s="105" t="s">
        <v>488</v>
      </c>
      <c r="E250" s="105">
        <v>2</v>
      </c>
      <c r="F250" s="482" t="s">
        <v>487</v>
      </c>
      <c r="H250" s="481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4">
        <f t="shared" si="23"/>
        <v>43190</v>
      </c>
      <c r="D251" s="105" t="s">
        <v>490</v>
      </c>
      <c r="E251" s="105">
        <v>2</v>
      </c>
      <c r="F251" s="482" t="s">
        <v>489</v>
      </c>
      <c r="H251" s="481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4">
        <f t="shared" si="23"/>
        <v>43190</v>
      </c>
      <c r="D252" s="105" t="s">
        <v>492</v>
      </c>
      <c r="E252" s="105">
        <v>2</v>
      </c>
      <c r="F252" s="482" t="s">
        <v>491</v>
      </c>
      <c r="H252" s="481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4">
        <f t="shared" si="23"/>
        <v>43190</v>
      </c>
      <c r="D253" s="105" t="s">
        <v>494</v>
      </c>
      <c r="E253" s="105">
        <v>2</v>
      </c>
      <c r="F253" s="482" t="s">
        <v>493</v>
      </c>
      <c r="H253" s="481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4">
        <f t="shared" si="23"/>
        <v>43190</v>
      </c>
      <c r="D254" s="105" t="s">
        <v>495</v>
      </c>
      <c r="E254" s="105">
        <v>2</v>
      </c>
      <c r="F254" s="482" t="s">
        <v>489</v>
      </c>
      <c r="H254" s="481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4">
        <f t="shared" si="23"/>
        <v>43190</v>
      </c>
      <c r="D255" s="105" t="s">
        <v>496</v>
      </c>
      <c r="E255" s="105">
        <v>2</v>
      </c>
      <c r="F255" s="482" t="s">
        <v>491</v>
      </c>
      <c r="H255" s="481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4">
        <f t="shared" si="23"/>
        <v>43190</v>
      </c>
      <c r="D256" s="105" t="s">
        <v>498</v>
      </c>
      <c r="E256" s="105">
        <v>2</v>
      </c>
      <c r="F256" s="482" t="s">
        <v>497</v>
      </c>
      <c r="H256" s="481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4">
        <f t="shared" si="23"/>
        <v>43190</v>
      </c>
      <c r="D257" s="105" t="s">
        <v>500</v>
      </c>
      <c r="E257" s="105">
        <v>2</v>
      </c>
      <c r="F257" s="482" t="s">
        <v>499</v>
      </c>
      <c r="H257" s="481">
        <f>'4-Отчет за собствения капитал'!D30</f>
        <v>-6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4">
        <f t="shared" si="23"/>
        <v>43190</v>
      </c>
      <c r="D258" s="105" t="s">
        <v>502</v>
      </c>
      <c r="E258" s="105">
        <v>2</v>
      </c>
      <c r="F258" s="482" t="s">
        <v>501</v>
      </c>
      <c r="H258" s="481">
        <f>'4-Отчет за собствения капитал'!D31</f>
        <v>9545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4">
        <f t="shared" si="23"/>
        <v>43190</v>
      </c>
      <c r="D259" s="105" t="s">
        <v>504</v>
      </c>
      <c r="E259" s="105">
        <v>2</v>
      </c>
      <c r="F259" s="482" t="s">
        <v>503</v>
      </c>
      <c r="H259" s="481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4">
        <f t="shared" si="23"/>
        <v>43190</v>
      </c>
      <c r="D260" s="105" t="s">
        <v>506</v>
      </c>
      <c r="E260" s="105">
        <v>2</v>
      </c>
      <c r="F260" s="482" t="s">
        <v>505</v>
      </c>
      <c r="H260" s="481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4">
        <f t="shared" si="23"/>
        <v>43190</v>
      </c>
      <c r="D261" s="105" t="s">
        <v>508</v>
      </c>
      <c r="E261" s="105">
        <v>2</v>
      </c>
      <c r="F261" s="482" t="s">
        <v>507</v>
      </c>
      <c r="H261" s="481">
        <f>'4-Отчет за собствения капитал'!D34</f>
        <v>9545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4">
        <f t="shared" si="23"/>
        <v>43190</v>
      </c>
      <c r="D262" s="105" t="s">
        <v>468</v>
      </c>
      <c r="E262" s="105">
        <v>3</v>
      </c>
      <c r="F262" s="482" t="s">
        <v>467</v>
      </c>
      <c r="H262" s="481">
        <f>'4-Отчет за собствения капитал'!E13</f>
        <v>19717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4">
        <f t="shared" si="23"/>
        <v>43190</v>
      </c>
      <c r="D263" s="105" t="s">
        <v>470</v>
      </c>
      <c r="E263" s="105">
        <v>3</v>
      </c>
      <c r="F263" s="482" t="s">
        <v>469</v>
      </c>
      <c r="H263" s="481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4">
        <f t="shared" si="23"/>
        <v>43190</v>
      </c>
      <c r="D264" s="105" t="s">
        <v>472</v>
      </c>
      <c r="E264" s="105">
        <v>3</v>
      </c>
      <c r="F264" s="482" t="s">
        <v>471</v>
      </c>
      <c r="H264" s="481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4">
        <f t="shared" si="23"/>
        <v>43190</v>
      </c>
      <c r="D265" s="105" t="s">
        <v>474</v>
      </c>
      <c r="E265" s="105">
        <v>3</v>
      </c>
      <c r="F265" s="482" t="s">
        <v>473</v>
      </c>
      <c r="H265" s="481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4">
        <f t="shared" si="23"/>
        <v>43190</v>
      </c>
      <c r="D266" s="105" t="s">
        <v>476</v>
      </c>
      <c r="E266" s="105">
        <v>3</v>
      </c>
      <c r="F266" s="482" t="s">
        <v>475</v>
      </c>
      <c r="H266" s="481">
        <f>'4-Отчет за собствения капитал'!E17</f>
        <v>19717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4">
        <f t="shared" si="23"/>
        <v>43190</v>
      </c>
      <c r="D267" s="105" t="s">
        <v>478</v>
      </c>
      <c r="E267" s="105">
        <v>3</v>
      </c>
      <c r="F267" s="482" t="s">
        <v>477</v>
      </c>
      <c r="H267" s="481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4">
        <f t="shared" si="23"/>
        <v>43190</v>
      </c>
      <c r="D268" s="105" t="s">
        <v>480</v>
      </c>
      <c r="E268" s="105">
        <v>3</v>
      </c>
      <c r="F268" s="482" t="s">
        <v>479</v>
      </c>
      <c r="H268" s="481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4">
        <f t="shared" si="23"/>
        <v>43190</v>
      </c>
      <c r="D269" s="105" t="s">
        <v>482</v>
      </c>
      <c r="E269" s="105">
        <v>3</v>
      </c>
      <c r="F269" s="482" t="s">
        <v>481</v>
      </c>
      <c r="H269" s="481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4">
        <f t="shared" si="23"/>
        <v>43190</v>
      </c>
      <c r="D270" s="105" t="s">
        <v>484</v>
      </c>
      <c r="E270" s="105">
        <v>3</v>
      </c>
      <c r="F270" s="482" t="s">
        <v>483</v>
      </c>
      <c r="H270" s="481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4">
        <f t="shared" si="23"/>
        <v>43190</v>
      </c>
      <c r="D271" s="105" t="s">
        <v>486</v>
      </c>
      <c r="E271" s="105">
        <v>3</v>
      </c>
      <c r="F271" s="482" t="s">
        <v>485</v>
      </c>
      <c r="H271" s="481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4">
        <f t="shared" si="23"/>
        <v>43190</v>
      </c>
      <c r="D272" s="105" t="s">
        <v>488</v>
      </c>
      <c r="E272" s="105">
        <v>3</v>
      </c>
      <c r="F272" s="482" t="s">
        <v>487</v>
      </c>
      <c r="H272" s="481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4">
        <f t="shared" si="23"/>
        <v>43190</v>
      </c>
      <c r="D273" s="105" t="s">
        <v>490</v>
      </c>
      <c r="E273" s="105">
        <v>3</v>
      </c>
      <c r="F273" s="482" t="s">
        <v>489</v>
      </c>
      <c r="H273" s="481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4">
        <f t="shared" si="23"/>
        <v>43190</v>
      </c>
      <c r="D274" s="105" t="s">
        <v>492</v>
      </c>
      <c r="E274" s="105">
        <v>3</v>
      </c>
      <c r="F274" s="482" t="s">
        <v>491</v>
      </c>
      <c r="H274" s="481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4">
        <f t="shared" si="23"/>
        <v>43190</v>
      </c>
      <c r="D275" s="105" t="s">
        <v>494</v>
      </c>
      <c r="E275" s="105">
        <v>3</v>
      </c>
      <c r="F275" s="482" t="s">
        <v>493</v>
      </c>
      <c r="H275" s="481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4">
        <f t="shared" si="23"/>
        <v>43190</v>
      </c>
      <c r="D276" s="105" t="s">
        <v>495</v>
      </c>
      <c r="E276" s="105">
        <v>3</v>
      </c>
      <c r="F276" s="482" t="s">
        <v>489</v>
      </c>
      <c r="H276" s="481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4">
        <f t="shared" si="23"/>
        <v>43190</v>
      </c>
      <c r="D277" s="105" t="s">
        <v>496</v>
      </c>
      <c r="E277" s="105">
        <v>3</v>
      </c>
      <c r="F277" s="482" t="s">
        <v>491</v>
      </c>
      <c r="H277" s="481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4">
        <f t="shared" si="23"/>
        <v>43190</v>
      </c>
      <c r="D278" s="105" t="s">
        <v>498</v>
      </c>
      <c r="E278" s="105">
        <v>3</v>
      </c>
      <c r="F278" s="482" t="s">
        <v>497</v>
      </c>
      <c r="H278" s="481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4">
        <f t="shared" si="23"/>
        <v>43190</v>
      </c>
      <c r="D279" s="105" t="s">
        <v>500</v>
      </c>
      <c r="E279" s="105">
        <v>3</v>
      </c>
      <c r="F279" s="482" t="s">
        <v>499</v>
      </c>
      <c r="H279" s="481">
        <f>'4-Отчет за собствения капитал'!E30</f>
        <v>0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4">
        <f t="shared" si="23"/>
        <v>43190</v>
      </c>
      <c r="D280" s="105" t="s">
        <v>502</v>
      </c>
      <c r="E280" s="105">
        <v>3</v>
      </c>
      <c r="F280" s="482" t="s">
        <v>501</v>
      </c>
      <c r="H280" s="481">
        <f>'4-Отчет за собствения капитал'!E31</f>
        <v>19717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4">
        <f t="shared" si="23"/>
        <v>43190</v>
      </c>
      <c r="D281" s="105" t="s">
        <v>504</v>
      </c>
      <c r="E281" s="105">
        <v>3</v>
      </c>
      <c r="F281" s="482" t="s">
        <v>503</v>
      </c>
      <c r="H281" s="481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4">
        <f aca="true" t="shared" si="26" ref="C282:C345">endDate</f>
        <v>43190</v>
      </c>
      <c r="D282" s="105" t="s">
        <v>506</v>
      </c>
      <c r="E282" s="105">
        <v>3</v>
      </c>
      <c r="F282" s="482" t="s">
        <v>505</v>
      </c>
      <c r="H282" s="481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4">
        <f t="shared" si="26"/>
        <v>43190</v>
      </c>
      <c r="D283" s="105" t="s">
        <v>508</v>
      </c>
      <c r="E283" s="105">
        <v>3</v>
      </c>
      <c r="F283" s="482" t="s">
        <v>507</v>
      </c>
      <c r="H283" s="481">
        <f>'4-Отчет за собствения капитал'!E34</f>
        <v>19717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4">
        <f t="shared" si="26"/>
        <v>43190</v>
      </c>
      <c r="D284" s="105" t="s">
        <v>468</v>
      </c>
      <c r="E284" s="105">
        <v>4</v>
      </c>
      <c r="F284" s="482" t="s">
        <v>467</v>
      </c>
      <c r="H284" s="481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4">
        <f t="shared" si="26"/>
        <v>43190</v>
      </c>
      <c r="D285" s="105" t="s">
        <v>470</v>
      </c>
      <c r="E285" s="105">
        <v>4</v>
      </c>
      <c r="F285" s="482" t="s">
        <v>469</v>
      </c>
      <c r="H285" s="481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4">
        <f t="shared" si="26"/>
        <v>43190</v>
      </c>
      <c r="D286" s="105" t="s">
        <v>472</v>
      </c>
      <c r="E286" s="105">
        <v>4</v>
      </c>
      <c r="F286" s="482" t="s">
        <v>471</v>
      </c>
      <c r="H286" s="481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4">
        <f t="shared" si="26"/>
        <v>43190</v>
      </c>
      <c r="D287" s="105" t="s">
        <v>474</v>
      </c>
      <c r="E287" s="105">
        <v>4</v>
      </c>
      <c r="F287" s="482" t="s">
        <v>473</v>
      </c>
      <c r="H287" s="481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4">
        <f t="shared" si="26"/>
        <v>43190</v>
      </c>
      <c r="D288" s="105" t="s">
        <v>476</v>
      </c>
      <c r="E288" s="105">
        <v>4</v>
      </c>
      <c r="F288" s="482" t="s">
        <v>475</v>
      </c>
      <c r="H288" s="481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4">
        <f t="shared" si="26"/>
        <v>43190</v>
      </c>
      <c r="D289" s="105" t="s">
        <v>478</v>
      </c>
      <c r="E289" s="105">
        <v>4</v>
      </c>
      <c r="F289" s="482" t="s">
        <v>477</v>
      </c>
      <c r="H289" s="481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4">
        <f t="shared" si="26"/>
        <v>43190</v>
      </c>
      <c r="D290" s="105" t="s">
        <v>480</v>
      </c>
      <c r="E290" s="105">
        <v>4</v>
      </c>
      <c r="F290" s="482" t="s">
        <v>479</v>
      </c>
      <c r="H290" s="481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4">
        <f t="shared" si="26"/>
        <v>43190</v>
      </c>
      <c r="D291" s="105" t="s">
        <v>482</v>
      </c>
      <c r="E291" s="105">
        <v>4</v>
      </c>
      <c r="F291" s="482" t="s">
        <v>481</v>
      </c>
      <c r="H291" s="481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4">
        <f t="shared" si="26"/>
        <v>43190</v>
      </c>
      <c r="D292" s="105" t="s">
        <v>484</v>
      </c>
      <c r="E292" s="105">
        <v>4</v>
      </c>
      <c r="F292" s="482" t="s">
        <v>483</v>
      </c>
      <c r="H292" s="481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4">
        <f t="shared" si="26"/>
        <v>43190</v>
      </c>
      <c r="D293" s="105" t="s">
        <v>486</v>
      </c>
      <c r="E293" s="105">
        <v>4</v>
      </c>
      <c r="F293" s="482" t="s">
        <v>485</v>
      </c>
      <c r="H293" s="481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4">
        <f t="shared" si="26"/>
        <v>43190</v>
      </c>
      <c r="D294" s="105" t="s">
        <v>488</v>
      </c>
      <c r="E294" s="105">
        <v>4</v>
      </c>
      <c r="F294" s="482" t="s">
        <v>487</v>
      </c>
      <c r="H294" s="481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4">
        <f t="shared" si="26"/>
        <v>43190</v>
      </c>
      <c r="D295" s="105" t="s">
        <v>490</v>
      </c>
      <c r="E295" s="105">
        <v>4</v>
      </c>
      <c r="F295" s="482" t="s">
        <v>489</v>
      </c>
      <c r="H295" s="481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4">
        <f t="shared" si="26"/>
        <v>43190</v>
      </c>
      <c r="D296" s="105" t="s">
        <v>492</v>
      </c>
      <c r="E296" s="105">
        <v>4</v>
      </c>
      <c r="F296" s="482" t="s">
        <v>491</v>
      </c>
      <c r="H296" s="481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4">
        <f t="shared" si="26"/>
        <v>43190</v>
      </c>
      <c r="D297" s="105" t="s">
        <v>494</v>
      </c>
      <c r="E297" s="105">
        <v>4</v>
      </c>
      <c r="F297" s="482" t="s">
        <v>493</v>
      </c>
      <c r="H297" s="481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4">
        <f t="shared" si="26"/>
        <v>43190</v>
      </c>
      <c r="D298" s="105" t="s">
        <v>495</v>
      </c>
      <c r="E298" s="105">
        <v>4</v>
      </c>
      <c r="F298" s="482" t="s">
        <v>489</v>
      </c>
      <c r="H298" s="481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4">
        <f t="shared" si="26"/>
        <v>43190</v>
      </c>
      <c r="D299" s="105" t="s">
        <v>496</v>
      </c>
      <c r="E299" s="105">
        <v>4</v>
      </c>
      <c r="F299" s="482" t="s">
        <v>491</v>
      </c>
      <c r="H299" s="481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4">
        <f t="shared" si="26"/>
        <v>43190</v>
      </c>
      <c r="D300" s="105" t="s">
        <v>498</v>
      </c>
      <c r="E300" s="105">
        <v>4</v>
      </c>
      <c r="F300" s="482" t="s">
        <v>497</v>
      </c>
      <c r="H300" s="481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4">
        <f t="shared" si="26"/>
        <v>43190</v>
      </c>
      <c r="D301" s="105" t="s">
        <v>500</v>
      </c>
      <c r="E301" s="105">
        <v>4</v>
      </c>
      <c r="F301" s="482" t="s">
        <v>499</v>
      </c>
      <c r="H301" s="481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4">
        <f t="shared" si="26"/>
        <v>43190</v>
      </c>
      <c r="D302" s="105" t="s">
        <v>502</v>
      </c>
      <c r="E302" s="105">
        <v>4</v>
      </c>
      <c r="F302" s="482" t="s">
        <v>501</v>
      </c>
      <c r="H302" s="481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4">
        <f t="shared" si="26"/>
        <v>43190</v>
      </c>
      <c r="D303" s="105" t="s">
        <v>504</v>
      </c>
      <c r="E303" s="105">
        <v>4</v>
      </c>
      <c r="F303" s="482" t="s">
        <v>503</v>
      </c>
      <c r="H303" s="481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4">
        <f t="shared" si="26"/>
        <v>43190</v>
      </c>
      <c r="D304" s="105" t="s">
        <v>506</v>
      </c>
      <c r="E304" s="105">
        <v>4</v>
      </c>
      <c r="F304" s="482" t="s">
        <v>505</v>
      </c>
      <c r="H304" s="481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4">
        <f t="shared" si="26"/>
        <v>43190</v>
      </c>
      <c r="D305" s="105" t="s">
        <v>508</v>
      </c>
      <c r="E305" s="105">
        <v>4</v>
      </c>
      <c r="F305" s="482" t="s">
        <v>507</v>
      </c>
      <c r="H305" s="481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4">
        <f t="shared" si="26"/>
        <v>43190</v>
      </c>
      <c r="D306" s="105" t="s">
        <v>468</v>
      </c>
      <c r="E306" s="105">
        <v>5</v>
      </c>
      <c r="F306" s="482" t="s">
        <v>467</v>
      </c>
      <c r="H306" s="481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4">
        <f t="shared" si="26"/>
        <v>43190</v>
      </c>
      <c r="D307" s="105" t="s">
        <v>470</v>
      </c>
      <c r="E307" s="105">
        <v>5</v>
      </c>
      <c r="F307" s="482" t="s">
        <v>469</v>
      </c>
      <c r="H307" s="481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4">
        <f t="shared" si="26"/>
        <v>43190</v>
      </c>
      <c r="D308" s="105" t="s">
        <v>472</v>
      </c>
      <c r="E308" s="105">
        <v>5</v>
      </c>
      <c r="F308" s="482" t="s">
        <v>471</v>
      </c>
      <c r="H308" s="481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4">
        <f t="shared" si="26"/>
        <v>43190</v>
      </c>
      <c r="D309" s="105" t="s">
        <v>474</v>
      </c>
      <c r="E309" s="105">
        <v>5</v>
      </c>
      <c r="F309" s="482" t="s">
        <v>473</v>
      </c>
      <c r="H309" s="481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4">
        <f t="shared" si="26"/>
        <v>43190</v>
      </c>
      <c r="D310" s="105" t="s">
        <v>476</v>
      </c>
      <c r="E310" s="105">
        <v>5</v>
      </c>
      <c r="F310" s="482" t="s">
        <v>475</v>
      </c>
      <c r="H310" s="481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4">
        <f t="shared" si="26"/>
        <v>43190</v>
      </c>
      <c r="D311" s="105" t="s">
        <v>478</v>
      </c>
      <c r="E311" s="105">
        <v>5</v>
      </c>
      <c r="F311" s="482" t="s">
        <v>477</v>
      </c>
      <c r="H311" s="481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4">
        <f t="shared" si="26"/>
        <v>43190</v>
      </c>
      <c r="D312" s="105" t="s">
        <v>480</v>
      </c>
      <c r="E312" s="105">
        <v>5</v>
      </c>
      <c r="F312" s="482" t="s">
        <v>479</v>
      </c>
      <c r="H312" s="481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4">
        <f t="shared" si="26"/>
        <v>43190</v>
      </c>
      <c r="D313" s="105" t="s">
        <v>482</v>
      </c>
      <c r="E313" s="105">
        <v>5</v>
      </c>
      <c r="F313" s="482" t="s">
        <v>481</v>
      </c>
      <c r="H313" s="481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4">
        <f t="shared" si="26"/>
        <v>43190</v>
      </c>
      <c r="D314" s="105" t="s">
        <v>484</v>
      </c>
      <c r="E314" s="105">
        <v>5</v>
      </c>
      <c r="F314" s="482" t="s">
        <v>483</v>
      </c>
      <c r="H314" s="481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4">
        <f t="shared" si="26"/>
        <v>43190</v>
      </c>
      <c r="D315" s="105" t="s">
        <v>486</v>
      </c>
      <c r="E315" s="105">
        <v>5</v>
      </c>
      <c r="F315" s="482" t="s">
        <v>485</v>
      </c>
      <c r="H315" s="481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4">
        <f t="shared" si="26"/>
        <v>43190</v>
      </c>
      <c r="D316" s="105" t="s">
        <v>488</v>
      </c>
      <c r="E316" s="105">
        <v>5</v>
      </c>
      <c r="F316" s="482" t="s">
        <v>487</v>
      </c>
      <c r="H316" s="481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4">
        <f t="shared" si="26"/>
        <v>43190</v>
      </c>
      <c r="D317" s="105" t="s">
        <v>490</v>
      </c>
      <c r="E317" s="105">
        <v>5</v>
      </c>
      <c r="F317" s="482" t="s">
        <v>489</v>
      </c>
      <c r="H317" s="481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4">
        <f t="shared" si="26"/>
        <v>43190</v>
      </c>
      <c r="D318" s="105" t="s">
        <v>492</v>
      </c>
      <c r="E318" s="105">
        <v>5</v>
      </c>
      <c r="F318" s="482" t="s">
        <v>491</v>
      </c>
      <c r="H318" s="481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4">
        <f t="shared" si="26"/>
        <v>43190</v>
      </c>
      <c r="D319" s="105" t="s">
        <v>494</v>
      </c>
      <c r="E319" s="105">
        <v>5</v>
      </c>
      <c r="F319" s="482" t="s">
        <v>493</v>
      </c>
      <c r="H319" s="481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4">
        <f t="shared" si="26"/>
        <v>43190</v>
      </c>
      <c r="D320" s="105" t="s">
        <v>495</v>
      </c>
      <c r="E320" s="105">
        <v>5</v>
      </c>
      <c r="F320" s="482" t="s">
        <v>489</v>
      </c>
      <c r="H320" s="481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4">
        <f t="shared" si="26"/>
        <v>43190</v>
      </c>
      <c r="D321" s="105" t="s">
        <v>496</v>
      </c>
      <c r="E321" s="105">
        <v>5</v>
      </c>
      <c r="F321" s="482" t="s">
        <v>491</v>
      </c>
      <c r="H321" s="481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4">
        <f t="shared" si="26"/>
        <v>43190</v>
      </c>
      <c r="D322" s="105" t="s">
        <v>498</v>
      </c>
      <c r="E322" s="105">
        <v>5</v>
      </c>
      <c r="F322" s="482" t="s">
        <v>497</v>
      </c>
      <c r="H322" s="481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4">
        <f t="shared" si="26"/>
        <v>43190</v>
      </c>
      <c r="D323" s="105" t="s">
        <v>500</v>
      </c>
      <c r="E323" s="105">
        <v>5</v>
      </c>
      <c r="F323" s="482" t="s">
        <v>499</v>
      </c>
      <c r="H323" s="481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4">
        <f t="shared" si="26"/>
        <v>43190</v>
      </c>
      <c r="D324" s="105" t="s">
        <v>502</v>
      </c>
      <c r="E324" s="105">
        <v>5</v>
      </c>
      <c r="F324" s="482" t="s">
        <v>501</v>
      </c>
      <c r="H324" s="481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4">
        <f t="shared" si="26"/>
        <v>43190</v>
      </c>
      <c r="D325" s="105" t="s">
        <v>504</v>
      </c>
      <c r="E325" s="105">
        <v>5</v>
      </c>
      <c r="F325" s="482" t="s">
        <v>503</v>
      </c>
      <c r="H325" s="481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4">
        <f t="shared" si="26"/>
        <v>43190</v>
      </c>
      <c r="D326" s="105" t="s">
        <v>506</v>
      </c>
      <c r="E326" s="105">
        <v>5</v>
      </c>
      <c r="F326" s="482" t="s">
        <v>505</v>
      </c>
      <c r="H326" s="481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4">
        <f t="shared" si="26"/>
        <v>43190</v>
      </c>
      <c r="D327" s="105" t="s">
        <v>508</v>
      </c>
      <c r="E327" s="105">
        <v>5</v>
      </c>
      <c r="F327" s="482" t="s">
        <v>507</v>
      </c>
      <c r="H327" s="481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4">
        <f t="shared" si="26"/>
        <v>43190</v>
      </c>
      <c r="D328" s="105" t="s">
        <v>468</v>
      </c>
      <c r="E328" s="105">
        <v>6</v>
      </c>
      <c r="F328" s="482" t="s">
        <v>467</v>
      </c>
      <c r="H328" s="481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4">
        <f t="shared" si="26"/>
        <v>43190</v>
      </c>
      <c r="D329" s="105" t="s">
        <v>470</v>
      </c>
      <c r="E329" s="105">
        <v>6</v>
      </c>
      <c r="F329" s="482" t="s">
        <v>469</v>
      </c>
      <c r="H329" s="481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4">
        <f t="shared" si="26"/>
        <v>43190</v>
      </c>
      <c r="D330" s="105" t="s">
        <v>472</v>
      </c>
      <c r="E330" s="105">
        <v>6</v>
      </c>
      <c r="F330" s="482" t="s">
        <v>471</v>
      </c>
      <c r="H330" s="481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4">
        <f t="shared" si="26"/>
        <v>43190</v>
      </c>
      <c r="D331" s="105" t="s">
        <v>474</v>
      </c>
      <c r="E331" s="105">
        <v>6</v>
      </c>
      <c r="F331" s="482" t="s">
        <v>473</v>
      </c>
      <c r="H331" s="481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4">
        <f t="shared" si="26"/>
        <v>43190</v>
      </c>
      <c r="D332" s="105" t="s">
        <v>476</v>
      </c>
      <c r="E332" s="105">
        <v>6</v>
      </c>
      <c r="F332" s="482" t="s">
        <v>475</v>
      </c>
      <c r="H332" s="481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4">
        <f t="shared" si="26"/>
        <v>43190</v>
      </c>
      <c r="D333" s="105" t="s">
        <v>478</v>
      </c>
      <c r="E333" s="105">
        <v>6</v>
      </c>
      <c r="F333" s="482" t="s">
        <v>477</v>
      </c>
      <c r="H333" s="481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4">
        <f t="shared" si="26"/>
        <v>43190</v>
      </c>
      <c r="D334" s="105" t="s">
        <v>480</v>
      </c>
      <c r="E334" s="105">
        <v>6</v>
      </c>
      <c r="F334" s="482" t="s">
        <v>479</v>
      </c>
      <c r="H334" s="481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4">
        <f t="shared" si="26"/>
        <v>43190</v>
      </c>
      <c r="D335" s="105" t="s">
        <v>482</v>
      </c>
      <c r="E335" s="105">
        <v>6</v>
      </c>
      <c r="F335" s="482" t="s">
        <v>481</v>
      </c>
      <c r="H335" s="481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4">
        <f t="shared" si="26"/>
        <v>43190</v>
      </c>
      <c r="D336" s="105" t="s">
        <v>484</v>
      </c>
      <c r="E336" s="105">
        <v>6</v>
      </c>
      <c r="F336" s="482" t="s">
        <v>483</v>
      </c>
      <c r="H336" s="481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4">
        <f t="shared" si="26"/>
        <v>43190</v>
      </c>
      <c r="D337" s="105" t="s">
        <v>486</v>
      </c>
      <c r="E337" s="105">
        <v>6</v>
      </c>
      <c r="F337" s="482" t="s">
        <v>485</v>
      </c>
      <c r="H337" s="481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4">
        <f t="shared" si="26"/>
        <v>43190</v>
      </c>
      <c r="D338" s="105" t="s">
        <v>488</v>
      </c>
      <c r="E338" s="105">
        <v>6</v>
      </c>
      <c r="F338" s="482" t="s">
        <v>487</v>
      </c>
      <c r="H338" s="481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4">
        <f t="shared" si="26"/>
        <v>43190</v>
      </c>
      <c r="D339" s="105" t="s">
        <v>490</v>
      </c>
      <c r="E339" s="105">
        <v>6</v>
      </c>
      <c r="F339" s="482" t="s">
        <v>489</v>
      </c>
      <c r="H339" s="481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4">
        <f t="shared" si="26"/>
        <v>43190</v>
      </c>
      <c r="D340" s="105" t="s">
        <v>492</v>
      </c>
      <c r="E340" s="105">
        <v>6</v>
      </c>
      <c r="F340" s="482" t="s">
        <v>491</v>
      </c>
      <c r="H340" s="481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4">
        <f t="shared" si="26"/>
        <v>43190</v>
      </c>
      <c r="D341" s="105" t="s">
        <v>494</v>
      </c>
      <c r="E341" s="105">
        <v>6</v>
      </c>
      <c r="F341" s="482" t="s">
        <v>493</v>
      </c>
      <c r="H341" s="481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4">
        <f t="shared" si="26"/>
        <v>43190</v>
      </c>
      <c r="D342" s="105" t="s">
        <v>495</v>
      </c>
      <c r="E342" s="105">
        <v>6</v>
      </c>
      <c r="F342" s="482" t="s">
        <v>489</v>
      </c>
      <c r="H342" s="481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4">
        <f t="shared" si="26"/>
        <v>43190</v>
      </c>
      <c r="D343" s="105" t="s">
        <v>496</v>
      </c>
      <c r="E343" s="105">
        <v>6</v>
      </c>
      <c r="F343" s="482" t="s">
        <v>491</v>
      </c>
      <c r="H343" s="481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4">
        <f t="shared" si="26"/>
        <v>43190</v>
      </c>
      <c r="D344" s="105" t="s">
        <v>498</v>
      </c>
      <c r="E344" s="105">
        <v>6</v>
      </c>
      <c r="F344" s="482" t="s">
        <v>497</v>
      </c>
      <c r="H344" s="481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4">
        <f t="shared" si="26"/>
        <v>43190</v>
      </c>
      <c r="D345" s="105" t="s">
        <v>500</v>
      </c>
      <c r="E345" s="105">
        <v>6</v>
      </c>
      <c r="F345" s="482" t="s">
        <v>499</v>
      </c>
      <c r="H345" s="481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4">
        <f aca="true" t="shared" si="29" ref="C346:C409">endDate</f>
        <v>43190</v>
      </c>
      <c r="D346" s="105" t="s">
        <v>502</v>
      </c>
      <c r="E346" s="105">
        <v>6</v>
      </c>
      <c r="F346" s="482" t="s">
        <v>501</v>
      </c>
      <c r="H346" s="481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4">
        <f t="shared" si="29"/>
        <v>43190</v>
      </c>
      <c r="D347" s="105" t="s">
        <v>504</v>
      </c>
      <c r="E347" s="105">
        <v>6</v>
      </c>
      <c r="F347" s="482" t="s">
        <v>503</v>
      </c>
      <c r="H347" s="481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4">
        <f t="shared" si="29"/>
        <v>43190</v>
      </c>
      <c r="D348" s="105" t="s">
        <v>506</v>
      </c>
      <c r="E348" s="105">
        <v>6</v>
      </c>
      <c r="F348" s="482" t="s">
        <v>505</v>
      </c>
      <c r="H348" s="481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4">
        <f t="shared" si="29"/>
        <v>43190</v>
      </c>
      <c r="D349" s="105" t="s">
        <v>508</v>
      </c>
      <c r="E349" s="105">
        <v>6</v>
      </c>
      <c r="F349" s="482" t="s">
        <v>507</v>
      </c>
      <c r="H349" s="481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4">
        <f t="shared" si="29"/>
        <v>43190</v>
      </c>
      <c r="D350" s="105" t="s">
        <v>468</v>
      </c>
      <c r="E350" s="105">
        <v>7</v>
      </c>
      <c r="F350" s="482" t="s">
        <v>467</v>
      </c>
      <c r="H350" s="481">
        <f>'4-Отчет за собствения капитал'!I13</f>
        <v>58272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4">
        <f t="shared" si="29"/>
        <v>43190</v>
      </c>
      <c r="D351" s="105" t="s">
        <v>470</v>
      </c>
      <c r="E351" s="105">
        <v>7</v>
      </c>
      <c r="F351" s="482" t="s">
        <v>469</v>
      </c>
      <c r="H351" s="481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4">
        <f t="shared" si="29"/>
        <v>43190</v>
      </c>
      <c r="D352" s="105" t="s">
        <v>472</v>
      </c>
      <c r="E352" s="105">
        <v>7</v>
      </c>
      <c r="F352" s="482" t="s">
        <v>471</v>
      </c>
      <c r="H352" s="481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4">
        <f t="shared" si="29"/>
        <v>43190</v>
      </c>
      <c r="D353" s="105" t="s">
        <v>474</v>
      </c>
      <c r="E353" s="105">
        <v>7</v>
      </c>
      <c r="F353" s="482" t="s">
        <v>473</v>
      </c>
      <c r="H353" s="481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4">
        <f t="shared" si="29"/>
        <v>43190</v>
      </c>
      <c r="D354" s="105" t="s">
        <v>476</v>
      </c>
      <c r="E354" s="105">
        <v>7</v>
      </c>
      <c r="F354" s="482" t="s">
        <v>475</v>
      </c>
      <c r="H354" s="481">
        <f>'4-Отчет за собствения капитал'!I17</f>
        <v>58272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4">
        <f t="shared" si="29"/>
        <v>43190</v>
      </c>
      <c r="D355" s="105" t="s">
        <v>478</v>
      </c>
      <c r="E355" s="105">
        <v>7</v>
      </c>
      <c r="F355" s="482" t="s">
        <v>477</v>
      </c>
      <c r="H355" s="481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4">
        <f t="shared" si="29"/>
        <v>43190</v>
      </c>
      <c r="D356" s="105" t="s">
        <v>480</v>
      </c>
      <c r="E356" s="105">
        <v>7</v>
      </c>
      <c r="F356" s="482" t="s">
        <v>479</v>
      </c>
      <c r="H356" s="481">
        <f>'4-Отчет за собствения капитал'!I19</f>
        <v>0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4">
        <f t="shared" si="29"/>
        <v>43190</v>
      </c>
      <c r="D357" s="105" t="s">
        <v>482</v>
      </c>
      <c r="E357" s="105">
        <v>7</v>
      </c>
      <c r="F357" s="482" t="s">
        <v>481</v>
      </c>
      <c r="H357" s="481">
        <f>'4-Отчет за собствения капитал'!I20</f>
        <v>0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4">
        <f t="shared" si="29"/>
        <v>43190</v>
      </c>
      <c r="D358" s="105" t="s">
        <v>484</v>
      </c>
      <c r="E358" s="105">
        <v>7</v>
      </c>
      <c r="F358" s="482" t="s">
        <v>483</v>
      </c>
      <c r="H358" s="481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4">
        <f t="shared" si="29"/>
        <v>43190</v>
      </c>
      <c r="D359" s="105" t="s">
        <v>486</v>
      </c>
      <c r="E359" s="105">
        <v>7</v>
      </c>
      <c r="F359" s="482" t="s">
        <v>485</v>
      </c>
      <c r="H359" s="481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4">
        <f t="shared" si="29"/>
        <v>43190</v>
      </c>
      <c r="D360" s="105" t="s">
        <v>488</v>
      </c>
      <c r="E360" s="105">
        <v>7</v>
      </c>
      <c r="F360" s="482" t="s">
        <v>487</v>
      </c>
      <c r="H360" s="481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4">
        <f t="shared" si="29"/>
        <v>43190</v>
      </c>
      <c r="D361" s="105" t="s">
        <v>490</v>
      </c>
      <c r="E361" s="105">
        <v>7</v>
      </c>
      <c r="F361" s="482" t="s">
        <v>489</v>
      </c>
      <c r="H361" s="481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4">
        <f t="shared" si="29"/>
        <v>43190</v>
      </c>
      <c r="D362" s="105" t="s">
        <v>492</v>
      </c>
      <c r="E362" s="105">
        <v>7</v>
      </c>
      <c r="F362" s="482" t="s">
        <v>491</v>
      </c>
      <c r="H362" s="481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4">
        <f t="shared" si="29"/>
        <v>43190</v>
      </c>
      <c r="D363" s="105" t="s">
        <v>494</v>
      </c>
      <c r="E363" s="105">
        <v>7</v>
      </c>
      <c r="F363" s="482" t="s">
        <v>493</v>
      </c>
      <c r="H363" s="481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4">
        <f t="shared" si="29"/>
        <v>43190</v>
      </c>
      <c r="D364" s="105" t="s">
        <v>495</v>
      </c>
      <c r="E364" s="105">
        <v>7</v>
      </c>
      <c r="F364" s="482" t="s">
        <v>489</v>
      </c>
      <c r="H364" s="481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4">
        <f t="shared" si="29"/>
        <v>43190</v>
      </c>
      <c r="D365" s="105" t="s">
        <v>496</v>
      </c>
      <c r="E365" s="105">
        <v>7</v>
      </c>
      <c r="F365" s="482" t="s">
        <v>491</v>
      </c>
      <c r="H365" s="481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4">
        <f t="shared" si="29"/>
        <v>43190</v>
      </c>
      <c r="D366" s="105" t="s">
        <v>498</v>
      </c>
      <c r="E366" s="105">
        <v>7</v>
      </c>
      <c r="F366" s="482" t="s">
        <v>497</v>
      </c>
      <c r="H366" s="481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4">
        <f t="shared" si="29"/>
        <v>43190</v>
      </c>
      <c r="D367" s="105" t="s">
        <v>500</v>
      </c>
      <c r="E367" s="105">
        <v>7</v>
      </c>
      <c r="F367" s="482" t="s">
        <v>499</v>
      </c>
      <c r="H367" s="481">
        <f>'4-Отчет за собствения капитал'!I30</f>
        <v>0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4">
        <f t="shared" si="29"/>
        <v>43190</v>
      </c>
      <c r="D368" s="105" t="s">
        <v>502</v>
      </c>
      <c r="E368" s="105">
        <v>7</v>
      </c>
      <c r="F368" s="482" t="s">
        <v>501</v>
      </c>
      <c r="H368" s="481">
        <f>'4-Отчет за собствения капитал'!I31</f>
        <v>58272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4">
        <f t="shared" si="29"/>
        <v>43190</v>
      </c>
      <c r="D369" s="105" t="s">
        <v>504</v>
      </c>
      <c r="E369" s="105">
        <v>7</v>
      </c>
      <c r="F369" s="482" t="s">
        <v>503</v>
      </c>
      <c r="H369" s="481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4">
        <f t="shared" si="29"/>
        <v>43190</v>
      </c>
      <c r="D370" s="105" t="s">
        <v>506</v>
      </c>
      <c r="E370" s="105">
        <v>7</v>
      </c>
      <c r="F370" s="482" t="s">
        <v>505</v>
      </c>
      <c r="H370" s="481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4">
        <f t="shared" si="29"/>
        <v>43190</v>
      </c>
      <c r="D371" s="105" t="s">
        <v>508</v>
      </c>
      <c r="E371" s="105">
        <v>7</v>
      </c>
      <c r="F371" s="482" t="s">
        <v>507</v>
      </c>
      <c r="H371" s="481">
        <f>'4-Отчет за собствения капитал'!I34</f>
        <v>58272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4">
        <f t="shared" si="29"/>
        <v>43190</v>
      </c>
      <c r="D372" s="105" t="s">
        <v>468</v>
      </c>
      <c r="E372" s="105">
        <v>8</v>
      </c>
      <c r="F372" s="482" t="s">
        <v>467</v>
      </c>
      <c r="H372" s="481">
        <f>'4-Отчет за собствения капитал'!J13</f>
        <v>-4804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4">
        <f t="shared" si="29"/>
        <v>43190</v>
      </c>
      <c r="D373" s="105" t="s">
        <v>470</v>
      </c>
      <c r="E373" s="105">
        <v>8</v>
      </c>
      <c r="F373" s="482" t="s">
        <v>469</v>
      </c>
      <c r="H373" s="481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4">
        <f t="shared" si="29"/>
        <v>43190</v>
      </c>
      <c r="D374" s="105" t="s">
        <v>472</v>
      </c>
      <c r="E374" s="105">
        <v>8</v>
      </c>
      <c r="F374" s="482" t="s">
        <v>471</v>
      </c>
      <c r="H374" s="481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4">
        <f t="shared" si="29"/>
        <v>43190</v>
      </c>
      <c r="D375" s="105" t="s">
        <v>474</v>
      </c>
      <c r="E375" s="105">
        <v>8</v>
      </c>
      <c r="F375" s="482" t="s">
        <v>473</v>
      </c>
      <c r="H375" s="481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4">
        <f t="shared" si="29"/>
        <v>43190</v>
      </c>
      <c r="D376" s="105" t="s">
        <v>476</v>
      </c>
      <c r="E376" s="105">
        <v>8</v>
      </c>
      <c r="F376" s="482" t="s">
        <v>475</v>
      </c>
      <c r="H376" s="481">
        <f>'4-Отчет за собствения капитал'!J17</f>
        <v>-4804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4">
        <f t="shared" si="29"/>
        <v>43190</v>
      </c>
      <c r="D377" s="105" t="s">
        <v>478</v>
      </c>
      <c r="E377" s="105">
        <v>8</v>
      </c>
      <c r="F377" s="482" t="s">
        <v>477</v>
      </c>
      <c r="H377" s="481">
        <f>'4-Отчет за собствения капитал'!J18</f>
        <v>-1885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4">
        <f t="shared" si="29"/>
        <v>43190</v>
      </c>
      <c r="D378" s="105" t="s">
        <v>480</v>
      </c>
      <c r="E378" s="105">
        <v>8</v>
      </c>
      <c r="F378" s="482" t="s">
        <v>479</v>
      </c>
      <c r="H378" s="481">
        <f>'4-Отчет за собствения капитал'!J19</f>
        <v>0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4">
        <f t="shared" si="29"/>
        <v>43190</v>
      </c>
      <c r="D379" s="105" t="s">
        <v>482</v>
      </c>
      <c r="E379" s="105">
        <v>8</v>
      </c>
      <c r="F379" s="482" t="s">
        <v>481</v>
      </c>
      <c r="H379" s="481">
        <f>'4-Отчет за собствения капитал'!J20</f>
        <v>0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4">
        <f t="shared" si="29"/>
        <v>43190</v>
      </c>
      <c r="D380" s="105" t="s">
        <v>484</v>
      </c>
      <c r="E380" s="105">
        <v>8</v>
      </c>
      <c r="F380" s="482" t="s">
        <v>483</v>
      </c>
      <c r="H380" s="481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4">
        <f t="shared" si="29"/>
        <v>43190</v>
      </c>
      <c r="D381" s="105" t="s">
        <v>486</v>
      </c>
      <c r="E381" s="105">
        <v>8</v>
      </c>
      <c r="F381" s="482" t="s">
        <v>485</v>
      </c>
      <c r="H381" s="481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4">
        <f t="shared" si="29"/>
        <v>43190</v>
      </c>
      <c r="D382" s="105" t="s">
        <v>488</v>
      </c>
      <c r="E382" s="105">
        <v>8</v>
      </c>
      <c r="F382" s="482" t="s">
        <v>487</v>
      </c>
      <c r="H382" s="481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4">
        <f t="shared" si="29"/>
        <v>43190</v>
      </c>
      <c r="D383" s="105" t="s">
        <v>490</v>
      </c>
      <c r="E383" s="105">
        <v>8</v>
      </c>
      <c r="F383" s="482" t="s">
        <v>489</v>
      </c>
      <c r="H383" s="481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4">
        <f t="shared" si="29"/>
        <v>43190</v>
      </c>
      <c r="D384" s="105" t="s">
        <v>492</v>
      </c>
      <c r="E384" s="105">
        <v>8</v>
      </c>
      <c r="F384" s="482" t="s">
        <v>491</v>
      </c>
      <c r="H384" s="481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4">
        <f t="shared" si="29"/>
        <v>43190</v>
      </c>
      <c r="D385" s="105" t="s">
        <v>494</v>
      </c>
      <c r="E385" s="105">
        <v>8</v>
      </c>
      <c r="F385" s="482" t="s">
        <v>493</v>
      </c>
      <c r="H385" s="481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4">
        <f t="shared" si="29"/>
        <v>43190</v>
      </c>
      <c r="D386" s="105" t="s">
        <v>495</v>
      </c>
      <c r="E386" s="105">
        <v>8</v>
      </c>
      <c r="F386" s="482" t="s">
        <v>489</v>
      </c>
      <c r="H386" s="481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4">
        <f t="shared" si="29"/>
        <v>43190</v>
      </c>
      <c r="D387" s="105" t="s">
        <v>496</v>
      </c>
      <c r="E387" s="105">
        <v>8</v>
      </c>
      <c r="F387" s="482" t="s">
        <v>491</v>
      </c>
      <c r="H387" s="481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4">
        <f t="shared" si="29"/>
        <v>43190</v>
      </c>
      <c r="D388" s="105" t="s">
        <v>498</v>
      </c>
      <c r="E388" s="105">
        <v>8</v>
      </c>
      <c r="F388" s="482" t="s">
        <v>497</v>
      </c>
      <c r="H388" s="481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4">
        <f t="shared" si="29"/>
        <v>43190</v>
      </c>
      <c r="D389" s="105" t="s">
        <v>500</v>
      </c>
      <c r="E389" s="105">
        <v>8</v>
      </c>
      <c r="F389" s="482" t="s">
        <v>499</v>
      </c>
      <c r="H389" s="481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4">
        <f t="shared" si="29"/>
        <v>43190</v>
      </c>
      <c r="D390" s="105" t="s">
        <v>502</v>
      </c>
      <c r="E390" s="105">
        <v>8</v>
      </c>
      <c r="F390" s="482" t="s">
        <v>501</v>
      </c>
      <c r="H390" s="481">
        <f>'4-Отчет за собствения капитал'!J31</f>
        <v>-6689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4">
        <f t="shared" si="29"/>
        <v>43190</v>
      </c>
      <c r="D391" s="105" t="s">
        <v>504</v>
      </c>
      <c r="E391" s="105">
        <v>8</v>
      </c>
      <c r="F391" s="482" t="s">
        <v>503</v>
      </c>
      <c r="H391" s="481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4">
        <f t="shared" si="29"/>
        <v>43190</v>
      </c>
      <c r="D392" s="105" t="s">
        <v>506</v>
      </c>
      <c r="E392" s="105">
        <v>8</v>
      </c>
      <c r="F392" s="482" t="s">
        <v>505</v>
      </c>
      <c r="H392" s="481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4">
        <f t="shared" si="29"/>
        <v>43190</v>
      </c>
      <c r="D393" s="105" t="s">
        <v>508</v>
      </c>
      <c r="E393" s="105">
        <v>8</v>
      </c>
      <c r="F393" s="482" t="s">
        <v>507</v>
      </c>
      <c r="H393" s="481">
        <f>'4-Отчет за собствения капитал'!J34</f>
        <v>-6689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4">
        <f t="shared" si="29"/>
        <v>43190</v>
      </c>
      <c r="D394" s="105" t="s">
        <v>468</v>
      </c>
      <c r="E394" s="105">
        <v>9</v>
      </c>
      <c r="F394" s="482" t="s">
        <v>467</v>
      </c>
      <c r="H394" s="481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4">
        <f t="shared" si="29"/>
        <v>43190</v>
      </c>
      <c r="D395" s="105" t="s">
        <v>470</v>
      </c>
      <c r="E395" s="105">
        <v>9</v>
      </c>
      <c r="F395" s="482" t="s">
        <v>469</v>
      </c>
      <c r="H395" s="481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4">
        <f t="shared" si="29"/>
        <v>43190</v>
      </c>
      <c r="D396" s="105" t="s">
        <v>472</v>
      </c>
      <c r="E396" s="105">
        <v>9</v>
      </c>
      <c r="F396" s="482" t="s">
        <v>471</v>
      </c>
      <c r="H396" s="481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4">
        <f t="shared" si="29"/>
        <v>43190</v>
      </c>
      <c r="D397" s="105" t="s">
        <v>474</v>
      </c>
      <c r="E397" s="105">
        <v>9</v>
      </c>
      <c r="F397" s="482" t="s">
        <v>473</v>
      </c>
      <c r="H397" s="481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4">
        <f t="shared" si="29"/>
        <v>43190</v>
      </c>
      <c r="D398" s="105" t="s">
        <v>476</v>
      </c>
      <c r="E398" s="105">
        <v>9</v>
      </c>
      <c r="F398" s="482" t="s">
        <v>475</v>
      </c>
      <c r="H398" s="481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4">
        <f t="shared" si="29"/>
        <v>43190</v>
      </c>
      <c r="D399" s="105" t="s">
        <v>478</v>
      </c>
      <c r="E399" s="105">
        <v>9</v>
      </c>
      <c r="F399" s="482" t="s">
        <v>477</v>
      </c>
      <c r="H399" s="481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4">
        <f t="shared" si="29"/>
        <v>43190</v>
      </c>
      <c r="D400" s="105" t="s">
        <v>480</v>
      </c>
      <c r="E400" s="105">
        <v>9</v>
      </c>
      <c r="F400" s="482" t="s">
        <v>479</v>
      </c>
      <c r="H400" s="481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4">
        <f t="shared" si="29"/>
        <v>43190</v>
      </c>
      <c r="D401" s="105" t="s">
        <v>482</v>
      </c>
      <c r="E401" s="105">
        <v>9</v>
      </c>
      <c r="F401" s="482" t="s">
        <v>481</v>
      </c>
      <c r="H401" s="481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4">
        <f t="shared" si="29"/>
        <v>43190</v>
      </c>
      <c r="D402" s="105" t="s">
        <v>484</v>
      </c>
      <c r="E402" s="105">
        <v>9</v>
      </c>
      <c r="F402" s="482" t="s">
        <v>483</v>
      </c>
      <c r="H402" s="481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4">
        <f t="shared" si="29"/>
        <v>43190</v>
      </c>
      <c r="D403" s="105" t="s">
        <v>486</v>
      </c>
      <c r="E403" s="105">
        <v>9</v>
      </c>
      <c r="F403" s="482" t="s">
        <v>485</v>
      </c>
      <c r="H403" s="481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4">
        <f t="shared" si="29"/>
        <v>43190</v>
      </c>
      <c r="D404" s="105" t="s">
        <v>488</v>
      </c>
      <c r="E404" s="105">
        <v>9</v>
      </c>
      <c r="F404" s="482" t="s">
        <v>487</v>
      </c>
      <c r="H404" s="481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4">
        <f t="shared" si="29"/>
        <v>43190</v>
      </c>
      <c r="D405" s="105" t="s">
        <v>490</v>
      </c>
      <c r="E405" s="105">
        <v>9</v>
      </c>
      <c r="F405" s="482" t="s">
        <v>489</v>
      </c>
      <c r="H405" s="481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4">
        <f t="shared" si="29"/>
        <v>43190</v>
      </c>
      <c r="D406" s="105" t="s">
        <v>492</v>
      </c>
      <c r="E406" s="105">
        <v>9</v>
      </c>
      <c r="F406" s="482" t="s">
        <v>491</v>
      </c>
      <c r="H406" s="481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4">
        <f t="shared" si="29"/>
        <v>43190</v>
      </c>
      <c r="D407" s="105" t="s">
        <v>494</v>
      </c>
      <c r="E407" s="105">
        <v>9</v>
      </c>
      <c r="F407" s="482" t="s">
        <v>493</v>
      </c>
      <c r="H407" s="481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4">
        <f t="shared" si="29"/>
        <v>43190</v>
      </c>
      <c r="D408" s="105" t="s">
        <v>495</v>
      </c>
      <c r="E408" s="105">
        <v>9</v>
      </c>
      <c r="F408" s="482" t="s">
        <v>489</v>
      </c>
      <c r="H408" s="481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4">
        <f t="shared" si="29"/>
        <v>43190</v>
      </c>
      <c r="D409" s="105" t="s">
        <v>496</v>
      </c>
      <c r="E409" s="105">
        <v>9</v>
      </c>
      <c r="F409" s="482" t="s">
        <v>491</v>
      </c>
      <c r="H409" s="481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4">
        <f aca="true" t="shared" si="32" ref="C410:C459">endDate</f>
        <v>43190</v>
      </c>
      <c r="D410" s="105" t="s">
        <v>498</v>
      </c>
      <c r="E410" s="105">
        <v>9</v>
      </c>
      <c r="F410" s="482" t="s">
        <v>497</v>
      </c>
      <c r="H410" s="481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4">
        <f t="shared" si="32"/>
        <v>43190</v>
      </c>
      <c r="D411" s="105" t="s">
        <v>500</v>
      </c>
      <c r="E411" s="105">
        <v>9</v>
      </c>
      <c r="F411" s="482" t="s">
        <v>499</v>
      </c>
      <c r="H411" s="481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4">
        <f t="shared" si="32"/>
        <v>43190</v>
      </c>
      <c r="D412" s="105" t="s">
        <v>502</v>
      </c>
      <c r="E412" s="105">
        <v>9</v>
      </c>
      <c r="F412" s="482" t="s">
        <v>501</v>
      </c>
      <c r="H412" s="481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4">
        <f t="shared" si="32"/>
        <v>43190</v>
      </c>
      <c r="D413" s="105" t="s">
        <v>504</v>
      </c>
      <c r="E413" s="105">
        <v>9</v>
      </c>
      <c r="F413" s="482" t="s">
        <v>503</v>
      </c>
      <c r="H413" s="481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4">
        <f t="shared" si="32"/>
        <v>43190</v>
      </c>
      <c r="D414" s="105" t="s">
        <v>506</v>
      </c>
      <c r="E414" s="105">
        <v>9</v>
      </c>
      <c r="F414" s="482" t="s">
        <v>505</v>
      </c>
      <c r="H414" s="481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4">
        <f t="shared" si="32"/>
        <v>43190</v>
      </c>
      <c r="D415" s="105" t="s">
        <v>508</v>
      </c>
      <c r="E415" s="105">
        <v>9</v>
      </c>
      <c r="F415" s="482" t="s">
        <v>507</v>
      </c>
      <c r="H415" s="481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4">
        <f t="shared" si="32"/>
        <v>43190</v>
      </c>
      <c r="D416" s="105" t="s">
        <v>468</v>
      </c>
      <c r="E416" s="105">
        <v>10</v>
      </c>
      <c r="F416" s="482" t="s">
        <v>467</v>
      </c>
      <c r="H416" s="481">
        <f>'4-Отчет за собствения капитал'!L13</f>
        <v>112896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4">
        <f t="shared" si="32"/>
        <v>43190</v>
      </c>
      <c r="D417" s="105" t="s">
        <v>470</v>
      </c>
      <c r="E417" s="105">
        <v>10</v>
      </c>
      <c r="F417" s="482" t="s">
        <v>469</v>
      </c>
      <c r="H417" s="481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4">
        <f t="shared" si="32"/>
        <v>43190</v>
      </c>
      <c r="D418" s="105" t="s">
        <v>472</v>
      </c>
      <c r="E418" s="105">
        <v>10</v>
      </c>
      <c r="F418" s="482" t="s">
        <v>471</v>
      </c>
      <c r="H418" s="481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4">
        <f t="shared" si="32"/>
        <v>43190</v>
      </c>
      <c r="D419" s="105" t="s">
        <v>474</v>
      </c>
      <c r="E419" s="105">
        <v>10</v>
      </c>
      <c r="F419" s="482" t="s">
        <v>473</v>
      </c>
      <c r="H419" s="481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4">
        <f t="shared" si="32"/>
        <v>43190</v>
      </c>
      <c r="D420" s="105" t="s">
        <v>476</v>
      </c>
      <c r="E420" s="105">
        <v>10</v>
      </c>
      <c r="F420" s="482" t="s">
        <v>475</v>
      </c>
      <c r="H420" s="481">
        <f>'4-Отчет за собствения капитал'!L17</f>
        <v>112896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4">
        <f t="shared" si="32"/>
        <v>43190</v>
      </c>
      <c r="D421" s="105" t="s">
        <v>478</v>
      </c>
      <c r="E421" s="105">
        <v>10</v>
      </c>
      <c r="F421" s="482" t="s">
        <v>477</v>
      </c>
      <c r="H421" s="481">
        <f>'4-Отчет за собствения капитал'!L18</f>
        <v>-1885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4">
        <f t="shared" si="32"/>
        <v>43190</v>
      </c>
      <c r="D422" s="105" t="s">
        <v>480</v>
      </c>
      <c r="E422" s="105">
        <v>10</v>
      </c>
      <c r="F422" s="482" t="s">
        <v>479</v>
      </c>
      <c r="H422" s="481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4">
        <f t="shared" si="32"/>
        <v>43190</v>
      </c>
      <c r="D423" s="105" t="s">
        <v>482</v>
      </c>
      <c r="E423" s="105">
        <v>10</v>
      </c>
      <c r="F423" s="482" t="s">
        <v>481</v>
      </c>
      <c r="H423" s="481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4">
        <f t="shared" si="32"/>
        <v>43190</v>
      </c>
      <c r="D424" s="105" t="s">
        <v>484</v>
      </c>
      <c r="E424" s="105">
        <v>10</v>
      </c>
      <c r="F424" s="482" t="s">
        <v>483</v>
      </c>
      <c r="H424" s="481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4">
        <f t="shared" si="32"/>
        <v>43190</v>
      </c>
      <c r="D425" s="105" t="s">
        <v>486</v>
      </c>
      <c r="E425" s="105">
        <v>10</v>
      </c>
      <c r="F425" s="482" t="s">
        <v>485</v>
      </c>
      <c r="H425" s="481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4">
        <f t="shared" si="32"/>
        <v>43190</v>
      </c>
      <c r="D426" s="105" t="s">
        <v>488</v>
      </c>
      <c r="E426" s="105">
        <v>10</v>
      </c>
      <c r="F426" s="482" t="s">
        <v>487</v>
      </c>
      <c r="H426" s="481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4">
        <f t="shared" si="32"/>
        <v>43190</v>
      </c>
      <c r="D427" s="105" t="s">
        <v>490</v>
      </c>
      <c r="E427" s="105">
        <v>10</v>
      </c>
      <c r="F427" s="482" t="s">
        <v>489</v>
      </c>
      <c r="H427" s="481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4">
        <f t="shared" si="32"/>
        <v>43190</v>
      </c>
      <c r="D428" s="105" t="s">
        <v>492</v>
      </c>
      <c r="E428" s="105">
        <v>10</v>
      </c>
      <c r="F428" s="482" t="s">
        <v>491</v>
      </c>
      <c r="H428" s="481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4">
        <f t="shared" si="32"/>
        <v>43190</v>
      </c>
      <c r="D429" s="105" t="s">
        <v>494</v>
      </c>
      <c r="E429" s="105">
        <v>10</v>
      </c>
      <c r="F429" s="482" t="s">
        <v>493</v>
      </c>
      <c r="H429" s="481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4">
        <f t="shared" si="32"/>
        <v>43190</v>
      </c>
      <c r="D430" s="105" t="s">
        <v>495</v>
      </c>
      <c r="E430" s="105">
        <v>10</v>
      </c>
      <c r="F430" s="482" t="s">
        <v>489</v>
      </c>
      <c r="H430" s="481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4">
        <f t="shared" si="32"/>
        <v>43190</v>
      </c>
      <c r="D431" s="105" t="s">
        <v>496</v>
      </c>
      <c r="E431" s="105">
        <v>10</v>
      </c>
      <c r="F431" s="482" t="s">
        <v>491</v>
      </c>
      <c r="H431" s="481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4">
        <f t="shared" si="32"/>
        <v>43190</v>
      </c>
      <c r="D432" s="105" t="s">
        <v>498</v>
      </c>
      <c r="E432" s="105">
        <v>10</v>
      </c>
      <c r="F432" s="482" t="s">
        <v>497</v>
      </c>
      <c r="H432" s="481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4">
        <f t="shared" si="32"/>
        <v>43190</v>
      </c>
      <c r="D433" s="105" t="s">
        <v>500</v>
      </c>
      <c r="E433" s="105">
        <v>10</v>
      </c>
      <c r="F433" s="482" t="s">
        <v>499</v>
      </c>
      <c r="H433" s="481">
        <f>'4-Отчет за собствения капитал'!L30</f>
        <v>-8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4">
        <f t="shared" si="32"/>
        <v>43190</v>
      </c>
      <c r="D434" s="105" t="s">
        <v>502</v>
      </c>
      <c r="E434" s="105">
        <v>10</v>
      </c>
      <c r="F434" s="482" t="s">
        <v>501</v>
      </c>
      <c r="H434" s="481">
        <f>'4-Отчет за собствения капитал'!L31</f>
        <v>111003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4">
        <f t="shared" si="32"/>
        <v>43190</v>
      </c>
      <c r="D435" s="105" t="s">
        <v>504</v>
      </c>
      <c r="E435" s="105">
        <v>10</v>
      </c>
      <c r="F435" s="482" t="s">
        <v>503</v>
      </c>
      <c r="H435" s="481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4">
        <f t="shared" si="32"/>
        <v>43190</v>
      </c>
      <c r="D436" s="105" t="s">
        <v>506</v>
      </c>
      <c r="E436" s="105">
        <v>10</v>
      </c>
      <c r="F436" s="482" t="s">
        <v>505</v>
      </c>
      <c r="H436" s="481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4">
        <f t="shared" si="32"/>
        <v>43190</v>
      </c>
      <c r="D437" s="105" t="s">
        <v>508</v>
      </c>
      <c r="E437" s="105">
        <v>10</v>
      </c>
      <c r="F437" s="482" t="s">
        <v>507</v>
      </c>
      <c r="H437" s="481">
        <f>'4-Отчет за собствения капитал'!L34</f>
        <v>111003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4">
        <f t="shared" si="32"/>
        <v>43190</v>
      </c>
      <c r="D438" s="105" t="s">
        <v>468</v>
      </c>
      <c r="E438" s="105">
        <v>11</v>
      </c>
      <c r="F438" s="482" t="s">
        <v>467</v>
      </c>
      <c r="H438" s="481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4">
        <f t="shared" si="32"/>
        <v>43190</v>
      </c>
      <c r="D439" s="105" t="s">
        <v>470</v>
      </c>
      <c r="E439" s="105">
        <v>11</v>
      </c>
      <c r="F439" s="482" t="s">
        <v>469</v>
      </c>
      <c r="H439" s="481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4">
        <f t="shared" si="32"/>
        <v>43190</v>
      </c>
      <c r="D440" s="105" t="s">
        <v>472</v>
      </c>
      <c r="E440" s="105">
        <v>11</v>
      </c>
      <c r="F440" s="482" t="s">
        <v>471</v>
      </c>
      <c r="H440" s="481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4">
        <f t="shared" si="32"/>
        <v>43190</v>
      </c>
      <c r="D441" s="105" t="s">
        <v>474</v>
      </c>
      <c r="E441" s="105">
        <v>11</v>
      </c>
      <c r="F441" s="482" t="s">
        <v>473</v>
      </c>
      <c r="H441" s="481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4">
        <f t="shared" si="32"/>
        <v>43190</v>
      </c>
      <c r="D442" s="105" t="s">
        <v>476</v>
      </c>
      <c r="E442" s="105">
        <v>11</v>
      </c>
      <c r="F442" s="482" t="s">
        <v>475</v>
      </c>
      <c r="H442" s="481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4">
        <f t="shared" si="32"/>
        <v>43190</v>
      </c>
      <c r="D443" s="105" t="s">
        <v>478</v>
      </c>
      <c r="E443" s="105">
        <v>11</v>
      </c>
      <c r="F443" s="482" t="s">
        <v>477</v>
      </c>
      <c r="H443" s="481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4">
        <f t="shared" si="32"/>
        <v>43190</v>
      </c>
      <c r="D444" s="105" t="s">
        <v>480</v>
      </c>
      <c r="E444" s="105">
        <v>11</v>
      </c>
      <c r="F444" s="482" t="s">
        <v>479</v>
      </c>
      <c r="H444" s="481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4">
        <f t="shared" si="32"/>
        <v>43190</v>
      </c>
      <c r="D445" s="105" t="s">
        <v>482</v>
      </c>
      <c r="E445" s="105">
        <v>11</v>
      </c>
      <c r="F445" s="482" t="s">
        <v>481</v>
      </c>
      <c r="H445" s="481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4">
        <f t="shared" si="32"/>
        <v>43190</v>
      </c>
      <c r="D446" s="105" t="s">
        <v>484</v>
      </c>
      <c r="E446" s="105">
        <v>11</v>
      </c>
      <c r="F446" s="482" t="s">
        <v>483</v>
      </c>
      <c r="H446" s="481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4">
        <f t="shared" si="32"/>
        <v>43190</v>
      </c>
      <c r="D447" s="105" t="s">
        <v>486</v>
      </c>
      <c r="E447" s="105">
        <v>11</v>
      </c>
      <c r="F447" s="482" t="s">
        <v>485</v>
      </c>
      <c r="H447" s="481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4">
        <f t="shared" si="32"/>
        <v>43190</v>
      </c>
      <c r="D448" s="105" t="s">
        <v>488</v>
      </c>
      <c r="E448" s="105">
        <v>11</v>
      </c>
      <c r="F448" s="482" t="s">
        <v>487</v>
      </c>
      <c r="H448" s="481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4">
        <f t="shared" si="32"/>
        <v>43190</v>
      </c>
      <c r="D449" s="105" t="s">
        <v>490</v>
      </c>
      <c r="E449" s="105">
        <v>11</v>
      </c>
      <c r="F449" s="482" t="s">
        <v>489</v>
      </c>
      <c r="H449" s="481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4">
        <f t="shared" si="32"/>
        <v>43190</v>
      </c>
      <c r="D450" s="105" t="s">
        <v>492</v>
      </c>
      <c r="E450" s="105">
        <v>11</v>
      </c>
      <c r="F450" s="482" t="s">
        <v>491</v>
      </c>
      <c r="H450" s="481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4">
        <f t="shared" si="32"/>
        <v>43190</v>
      </c>
      <c r="D451" s="105" t="s">
        <v>494</v>
      </c>
      <c r="E451" s="105">
        <v>11</v>
      </c>
      <c r="F451" s="482" t="s">
        <v>493</v>
      </c>
      <c r="H451" s="481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4">
        <f t="shared" si="32"/>
        <v>43190</v>
      </c>
      <c r="D452" s="105" t="s">
        <v>495</v>
      </c>
      <c r="E452" s="105">
        <v>11</v>
      </c>
      <c r="F452" s="482" t="s">
        <v>489</v>
      </c>
      <c r="H452" s="481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4">
        <f t="shared" si="32"/>
        <v>43190</v>
      </c>
      <c r="D453" s="105" t="s">
        <v>496</v>
      </c>
      <c r="E453" s="105">
        <v>11</v>
      </c>
      <c r="F453" s="482" t="s">
        <v>491</v>
      </c>
      <c r="H453" s="481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4">
        <f t="shared" si="32"/>
        <v>43190</v>
      </c>
      <c r="D454" s="105" t="s">
        <v>498</v>
      </c>
      <c r="E454" s="105">
        <v>11</v>
      </c>
      <c r="F454" s="482" t="s">
        <v>497</v>
      </c>
      <c r="H454" s="481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4">
        <f t="shared" si="32"/>
        <v>43190</v>
      </c>
      <c r="D455" s="105" t="s">
        <v>500</v>
      </c>
      <c r="E455" s="105">
        <v>11</v>
      </c>
      <c r="F455" s="482" t="s">
        <v>499</v>
      </c>
      <c r="H455" s="481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4">
        <f t="shared" si="32"/>
        <v>43190</v>
      </c>
      <c r="D456" s="105" t="s">
        <v>502</v>
      </c>
      <c r="E456" s="105">
        <v>11</v>
      </c>
      <c r="F456" s="482" t="s">
        <v>501</v>
      </c>
      <c r="H456" s="481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4">
        <f t="shared" si="32"/>
        <v>43190</v>
      </c>
      <c r="D457" s="105" t="s">
        <v>504</v>
      </c>
      <c r="E457" s="105">
        <v>11</v>
      </c>
      <c r="F457" s="482" t="s">
        <v>503</v>
      </c>
      <c r="H457" s="481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4">
        <f t="shared" si="32"/>
        <v>43190</v>
      </c>
      <c r="D458" s="105" t="s">
        <v>506</v>
      </c>
      <c r="E458" s="105">
        <v>11</v>
      </c>
      <c r="F458" s="482" t="s">
        <v>505</v>
      </c>
      <c r="H458" s="481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4">
        <f t="shared" si="32"/>
        <v>43190</v>
      </c>
      <c r="D459" s="105" t="s">
        <v>508</v>
      </c>
      <c r="E459" s="105">
        <v>11</v>
      </c>
      <c r="F459" s="482" t="s">
        <v>507</v>
      </c>
      <c r="H459" s="481">
        <f>'4-Отчет за собствения капитал'!M34</f>
        <v>0</v>
      </c>
    </row>
    <row r="460" spans="3:6" s="480" customFormat="1" ht="15.75">
      <c r="C460" s="563"/>
      <c r="F460" s="484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4">
        <f aca="true" t="shared" si="35" ref="C461:C524">endDate</f>
        <v>43190</v>
      </c>
      <c r="D461" s="105" t="s">
        <v>523</v>
      </c>
      <c r="E461" s="479">
        <v>1</v>
      </c>
      <c r="F461" s="105" t="s">
        <v>522</v>
      </c>
      <c r="H461" s="105">
        <f>'Справка 6'!D11</f>
        <v>40509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4">
        <f t="shared" si="35"/>
        <v>43190</v>
      </c>
      <c r="D462" s="105" t="s">
        <v>526</v>
      </c>
      <c r="E462" s="479">
        <v>1</v>
      </c>
      <c r="F462" s="105" t="s">
        <v>525</v>
      </c>
      <c r="H462" s="105">
        <f>'Справка 6'!D12</f>
        <v>24744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4">
        <f t="shared" si="35"/>
        <v>43190</v>
      </c>
      <c r="D463" s="105" t="s">
        <v>529</v>
      </c>
      <c r="E463" s="479">
        <v>1</v>
      </c>
      <c r="F463" s="105" t="s">
        <v>528</v>
      </c>
      <c r="H463" s="105">
        <f>'Справка 6'!D13</f>
        <v>6854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4">
        <f t="shared" si="35"/>
        <v>43190</v>
      </c>
      <c r="D464" s="105" t="s">
        <v>532</v>
      </c>
      <c r="E464" s="479">
        <v>1</v>
      </c>
      <c r="F464" s="105" t="s">
        <v>531</v>
      </c>
      <c r="H464" s="105">
        <f>'Справка 6'!D14</f>
        <v>18178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4">
        <f t="shared" si="35"/>
        <v>43190</v>
      </c>
      <c r="D465" s="105" t="s">
        <v>535</v>
      </c>
      <c r="E465" s="479">
        <v>1</v>
      </c>
      <c r="F465" s="105" t="s">
        <v>534</v>
      </c>
      <c r="H465" s="105">
        <f>'Справка 6'!D15</f>
        <v>18861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4">
        <f t="shared" si="35"/>
        <v>43190</v>
      </c>
      <c r="D466" s="105" t="s">
        <v>537</v>
      </c>
      <c r="E466" s="479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4">
        <f t="shared" si="35"/>
        <v>43190</v>
      </c>
      <c r="D467" s="105" t="s">
        <v>540</v>
      </c>
      <c r="E467" s="479">
        <v>1</v>
      </c>
      <c r="F467" s="105" t="s">
        <v>539</v>
      </c>
      <c r="H467" s="105">
        <f>'Справка 6'!D17</f>
        <v>547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4">
        <f t="shared" si="35"/>
        <v>43190</v>
      </c>
      <c r="D468" s="105" t="s">
        <v>543</v>
      </c>
      <c r="E468" s="479">
        <v>1</v>
      </c>
      <c r="F468" s="105" t="s">
        <v>542</v>
      </c>
      <c r="H468" s="105">
        <f>'Справка 6'!D18</f>
        <v>2597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4">
        <f t="shared" si="35"/>
        <v>43190</v>
      </c>
      <c r="D469" s="105" t="s">
        <v>545</v>
      </c>
      <c r="E469" s="479">
        <v>1</v>
      </c>
      <c r="F469" s="105" t="s">
        <v>828</v>
      </c>
      <c r="H469" s="105">
        <f>'Справка 6'!D19</f>
        <v>112290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4">
        <f t="shared" si="35"/>
        <v>43190</v>
      </c>
      <c r="D470" s="105" t="s">
        <v>547</v>
      </c>
      <c r="E470" s="479">
        <v>1</v>
      </c>
      <c r="F470" s="105" t="s">
        <v>546</v>
      </c>
      <c r="H470" s="105">
        <f>'Справка 6'!D20</f>
        <v>19138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4">
        <f t="shared" si="35"/>
        <v>43190</v>
      </c>
      <c r="D471" s="105" t="s">
        <v>549</v>
      </c>
      <c r="E471" s="47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4">
        <f t="shared" si="35"/>
        <v>43190</v>
      </c>
      <c r="D472" s="105" t="s">
        <v>553</v>
      </c>
      <c r="E472" s="47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4">
        <f t="shared" si="35"/>
        <v>43190</v>
      </c>
      <c r="D473" s="105" t="s">
        <v>555</v>
      </c>
      <c r="E473" s="479">
        <v>1</v>
      </c>
      <c r="F473" s="105" t="s">
        <v>554</v>
      </c>
      <c r="H473" s="105">
        <f>'Справка 6'!D24</f>
        <v>249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4">
        <f t="shared" si="35"/>
        <v>43190</v>
      </c>
      <c r="D474" s="105" t="s">
        <v>557</v>
      </c>
      <c r="E474" s="47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4">
        <f t="shared" si="35"/>
        <v>43190</v>
      </c>
      <c r="D475" s="105" t="s">
        <v>558</v>
      </c>
      <c r="E475" s="479">
        <v>1</v>
      </c>
      <c r="F475" s="105" t="s">
        <v>542</v>
      </c>
      <c r="H475" s="105">
        <f>'Справка 6'!D26</f>
        <v>72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4">
        <f t="shared" si="35"/>
        <v>43190</v>
      </c>
      <c r="D476" s="105" t="s">
        <v>560</v>
      </c>
      <c r="E476" s="479">
        <v>1</v>
      </c>
      <c r="F476" s="105" t="s">
        <v>863</v>
      </c>
      <c r="H476" s="105">
        <f>'Справка 6'!D27</f>
        <v>321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4">
        <f t="shared" si="35"/>
        <v>43190</v>
      </c>
      <c r="D477" s="105" t="s">
        <v>562</v>
      </c>
      <c r="E477" s="479">
        <v>1</v>
      </c>
      <c r="F477" s="105" t="s">
        <v>561</v>
      </c>
      <c r="H477" s="105">
        <f>'Справка 6'!D29</f>
        <v>3290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4">
        <f t="shared" si="35"/>
        <v>43190</v>
      </c>
      <c r="D478" s="105" t="s">
        <v>563</v>
      </c>
      <c r="E478" s="479">
        <v>1</v>
      </c>
      <c r="F478" s="105" t="s">
        <v>108</v>
      </c>
      <c r="H478" s="105">
        <f>'Справка 6'!D30</f>
        <v>1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4">
        <f t="shared" si="35"/>
        <v>43190</v>
      </c>
      <c r="D479" s="105" t="s">
        <v>564</v>
      </c>
      <c r="E479" s="47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4">
        <f t="shared" si="35"/>
        <v>43190</v>
      </c>
      <c r="D480" s="105" t="s">
        <v>565</v>
      </c>
      <c r="E480" s="479">
        <v>1</v>
      </c>
      <c r="F480" s="105" t="s">
        <v>113</v>
      </c>
      <c r="H480" s="105">
        <f>'Справка 6'!D32</f>
        <v>3289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4">
        <f t="shared" si="35"/>
        <v>43190</v>
      </c>
      <c r="D481" s="105" t="s">
        <v>566</v>
      </c>
      <c r="E481" s="47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4">
        <f t="shared" si="35"/>
        <v>43190</v>
      </c>
      <c r="D482" s="105" t="s">
        <v>568</v>
      </c>
      <c r="E482" s="47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4">
        <f t="shared" si="35"/>
        <v>43190</v>
      </c>
      <c r="D483" s="105" t="s">
        <v>569</v>
      </c>
      <c r="E483" s="47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4">
        <f t="shared" si="35"/>
        <v>43190</v>
      </c>
      <c r="D484" s="105" t="s">
        <v>571</v>
      </c>
      <c r="E484" s="47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4">
        <f t="shared" si="35"/>
        <v>43190</v>
      </c>
      <c r="D485" s="105" t="s">
        <v>573</v>
      </c>
      <c r="E485" s="47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4">
        <f t="shared" si="35"/>
        <v>43190</v>
      </c>
      <c r="D486" s="105" t="s">
        <v>575</v>
      </c>
      <c r="E486" s="47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4">
        <f t="shared" si="35"/>
        <v>43190</v>
      </c>
      <c r="D487" s="105" t="s">
        <v>576</v>
      </c>
      <c r="E487" s="47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4">
        <f t="shared" si="35"/>
        <v>43190</v>
      </c>
      <c r="D488" s="105" t="s">
        <v>578</v>
      </c>
      <c r="E488" s="479">
        <v>1</v>
      </c>
      <c r="F488" s="105" t="s">
        <v>827</v>
      </c>
      <c r="H488" s="105">
        <f>'Справка 6'!D40</f>
        <v>3290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4">
        <f t="shared" si="35"/>
        <v>43190</v>
      </c>
      <c r="D489" s="105" t="s">
        <v>581</v>
      </c>
      <c r="E489" s="47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4">
        <f t="shared" si="35"/>
        <v>43190</v>
      </c>
      <c r="D490" s="105" t="s">
        <v>583</v>
      </c>
      <c r="E490" s="479">
        <v>1</v>
      </c>
      <c r="F490" s="105" t="s">
        <v>582</v>
      </c>
      <c r="H490" s="105">
        <f>'Справка 6'!D42</f>
        <v>132869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4">
        <f t="shared" si="35"/>
        <v>43190</v>
      </c>
      <c r="D491" s="105" t="s">
        <v>523</v>
      </c>
      <c r="E491" s="479">
        <v>2</v>
      </c>
      <c r="F491" s="105" t="s">
        <v>522</v>
      </c>
      <c r="H491" s="105">
        <f>'Справка 6'!E11</f>
        <v>63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4">
        <f t="shared" si="35"/>
        <v>43190</v>
      </c>
      <c r="D492" s="105" t="s">
        <v>526</v>
      </c>
      <c r="E492" s="479">
        <v>2</v>
      </c>
      <c r="F492" s="105" t="s">
        <v>525</v>
      </c>
      <c r="H492" s="105">
        <f>'Справка 6'!E12</f>
        <v>77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4">
        <f t="shared" si="35"/>
        <v>43190</v>
      </c>
      <c r="D493" s="105" t="s">
        <v>529</v>
      </c>
      <c r="E493" s="479">
        <v>2</v>
      </c>
      <c r="F493" s="105" t="s">
        <v>528</v>
      </c>
      <c r="H493" s="105">
        <f>'Справка 6'!E13</f>
        <v>34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4">
        <f t="shared" si="35"/>
        <v>43190</v>
      </c>
      <c r="D494" s="105" t="s">
        <v>532</v>
      </c>
      <c r="E494" s="479">
        <v>2</v>
      </c>
      <c r="F494" s="105" t="s">
        <v>531</v>
      </c>
      <c r="H494" s="105">
        <f>'Справка 6'!E14</f>
        <v>56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4">
        <f t="shared" si="35"/>
        <v>43190</v>
      </c>
      <c r="D495" s="105" t="s">
        <v>535</v>
      </c>
      <c r="E495" s="479">
        <v>2</v>
      </c>
      <c r="F495" s="105" t="s">
        <v>534</v>
      </c>
      <c r="H495" s="105">
        <f>'Справка 6'!E15</f>
        <v>138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4">
        <f t="shared" si="35"/>
        <v>43190</v>
      </c>
      <c r="D496" s="105" t="s">
        <v>537</v>
      </c>
      <c r="E496" s="479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4">
        <f t="shared" si="35"/>
        <v>43190</v>
      </c>
      <c r="D497" s="105" t="s">
        <v>540</v>
      </c>
      <c r="E497" s="479">
        <v>2</v>
      </c>
      <c r="F497" s="105" t="s">
        <v>539</v>
      </c>
      <c r="H497" s="105">
        <f>'Справка 6'!E17</f>
        <v>198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4">
        <f t="shared" si="35"/>
        <v>43190</v>
      </c>
      <c r="D498" s="105" t="s">
        <v>543</v>
      </c>
      <c r="E498" s="479">
        <v>2</v>
      </c>
      <c r="F498" s="105" t="s">
        <v>542</v>
      </c>
      <c r="H498" s="105">
        <f>'Справка 6'!E18</f>
        <v>73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4">
        <f t="shared" si="35"/>
        <v>43190</v>
      </c>
      <c r="D499" s="105" t="s">
        <v>545</v>
      </c>
      <c r="E499" s="479">
        <v>2</v>
      </c>
      <c r="F499" s="105" t="s">
        <v>828</v>
      </c>
      <c r="H499" s="105">
        <f>'Справка 6'!E19</f>
        <v>639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4">
        <f t="shared" si="35"/>
        <v>43190</v>
      </c>
      <c r="D500" s="105" t="s">
        <v>547</v>
      </c>
      <c r="E500" s="479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4">
        <f t="shared" si="35"/>
        <v>43190</v>
      </c>
      <c r="D501" s="105" t="s">
        <v>549</v>
      </c>
      <c r="E501" s="47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4">
        <f t="shared" si="35"/>
        <v>43190</v>
      </c>
      <c r="D502" s="105" t="s">
        <v>553</v>
      </c>
      <c r="E502" s="47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4">
        <f t="shared" si="35"/>
        <v>43190</v>
      </c>
      <c r="D503" s="105" t="s">
        <v>555</v>
      </c>
      <c r="E503" s="479">
        <v>2</v>
      </c>
      <c r="F503" s="105" t="s">
        <v>554</v>
      </c>
      <c r="H503" s="105">
        <f>'Справка 6'!E24</f>
        <v>3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4">
        <f t="shared" si="35"/>
        <v>43190</v>
      </c>
      <c r="D504" s="105" t="s">
        <v>557</v>
      </c>
      <c r="E504" s="47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4">
        <f t="shared" si="35"/>
        <v>43190</v>
      </c>
      <c r="D505" s="105" t="s">
        <v>558</v>
      </c>
      <c r="E505" s="479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4">
        <f t="shared" si="35"/>
        <v>43190</v>
      </c>
      <c r="D506" s="105" t="s">
        <v>560</v>
      </c>
      <c r="E506" s="479">
        <v>2</v>
      </c>
      <c r="F506" s="105" t="s">
        <v>863</v>
      </c>
      <c r="H506" s="105">
        <f>'Справка 6'!E27</f>
        <v>3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4">
        <f t="shared" si="35"/>
        <v>43190</v>
      </c>
      <c r="D507" s="105" t="s">
        <v>562</v>
      </c>
      <c r="E507" s="479">
        <v>2</v>
      </c>
      <c r="F507" s="105" t="s">
        <v>561</v>
      </c>
      <c r="H507" s="105">
        <f>'Справка 6'!E29</f>
        <v>1153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4">
        <f t="shared" si="35"/>
        <v>43190</v>
      </c>
      <c r="D508" s="105" t="s">
        <v>563</v>
      </c>
      <c r="E508" s="47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4">
        <f t="shared" si="35"/>
        <v>43190</v>
      </c>
      <c r="D509" s="105" t="s">
        <v>564</v>
      </c>
      <c r="E509" s="47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4">
        <f t="shared" si="35"/>
        <v>43190</v>
      </c>
      <c r="D510" s="105" t="s">
        <v>565</v>
      </c>
      <c r="E510" s="479">
        <v>2</v>
      </c>
      <c r="F510" s="105" t="s">
        <v>113</v>
      </c>
      <c r="H510" s="105">
        <f>'Справка 6'!E32</f>
        <v>1153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4">
        <f t="shared" si="35"/>
        <v>43190</v>
      </c>
      <c r="D511" s="105" t="s">
        <v>566</v>
      </c>
      <c r="E511" s="47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4">
        <f t="shared" si="35"/>
        <v>43190</v>
      </c>
      <c r="D512" s="105" t="s">
        <v>568</v>
      </c>
      <c r="E512" s="47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4">
        <f t="shared" si="35"/>
        <v>43190</v>
      </c>
      <c r="D513" s="105" t="s">
        <v>569</v>
      </c>
      <c r="E513" s="47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4">
        <f t="shared" si="35"/>
        <v>43190</v>
      </c>
      <c r="D514" s="105" t="s">
        <v>571</v>
      </c>
      <c r="E514" s="47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4">
        <f t="shared" si="35"/>
        <v>43190</v>
      </c>
      <c r="D515" s="105" t="s">
        <v>573</v>
      </c>
      <c r="E515" s="47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4">
        <f t="shared" si="35"/>
        <v>43190</v>
      </c>
      <c r="D516" s="105" t="s">
        <v>575</v>
      </c>
      <c r="E516" s="47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4">
        <f t="shared" si="35"/>
        <v>43190</v>
      </c>
      <c r="D517" s="105" t="s">
        <v>576</v>
      </c>
      <c r="E517" s="47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4">
        <f t="shared" si="35"/>
        <v>43190</v>
      </c>
      <c r="D518" s="105" t="s">
        <v>578</v>
      </c>
      <c r="E518" s="479">
        <v>2</v>
      </c>
      <c r="F518" s="105" t="s">
        <v>827</v>
      </c>
      <c r="H518" s="105">
        <f>'Справка 6'!E40</f>
        <v>1153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4">
        <f t="shared" si="35"/>
        <v>43190</v>
      </c>
      <c r="D519" s="105" t="s">
        <v>581</v>
      </c>
      <c r="E519" s="47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4">
        <f t="shared" si="35"/>
        <v>43190</v>
      </c>
      <c r="D520" s="105" t="s">
        <v>583</v>
      </c>
      <c r="E520" s="479">
        <v>2</v>
      </c>
      <c r="F520" s="105" t="s">
        <v>582</v>
      </c>
      <c r="H520" s="105">
        <f>'Справка 6'!E42</f>
        <v>1795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4">
        <f t="shared" si="35"/>
        <v>43190</v>
      </c>
      <c r="D521" s="105" t="s">
        <v>523</v>
      </c>
      <c r="E521" s="479">
        <v>3</v>
      </c>
      <c r="F521" s="105" t="s">
        <v>522</v>
      </c>
      <c r="H521" s="105">
        <f>'Справка 6'!F11</f>
        <v>63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4">
        <f t="shared" si="35"/>
        <v>43190</v>
      </c>
      <c r="D522" s="105" t="s">
        <v>526</v>
      </c>
      <c r="E522" s="479">
        <v>3</v>
      </c>
      <c r="F522" s="105" t="s">
        <v>525</v>
      </c>
      <c r="H522" s="105">
        <f>'Справка 6'!F12</f>
        <v>105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4">
        <f t="shared" si="35"/>
        <v>43190</v>
      </c>
      <c r="D523" s="105" t="s">
        <v>529</v>
      </c>
      <c r="E523" s="479">
        <v>3</v>
      </c>
      <c r="F523" s="105" t="s">
        <v>528</v>
      </c>
      <c r="H523" s="105">
        <f>'Справка 6'!F13</f>
        <v>70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4">
        <f t="shared" si="35"/>
        <v>43190</v>
      </c>
      <c r="D524" s="105" t="s">
        <v>532</v>
      </c>
      <c r="E524" s="479">
        <v>3</v>
      </c>
      <c r="F524" s="105" t="s">
        <v>531</v>
      </c>
      <c r="H524" s="105">
        <f>'Справка 6'!F14</f>
        <v>28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4">
        <f aca="true" t="shared" si="38" ref="C525:C588">endDate</f>
        <v>43190</v>
      </c>
      <c r="D525" s="105" t="s">
        <v>535</v>
      </c>
      <c r="E525" s="479">
        <v>3</v>
      </c>
      <c r="F525" s="105" t="s">
        <v>534</v>
      </c>
      <c r="H525" s="105">
        <f>'Справка 6'!F15</f>
        <v>170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4">
        <f t="shared" si="38"/>
        <v>43190</v>
      </c>
      <c r="D526" s="105" t="s">
        <v>537</v>
      </c>
      <c r="E526" s="47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4">
        <f t="shared" si="38"/>
        <v>43190</v>
      </c>
      <c r="D527" s="105" t="s">
        <v>540</v>
      </c>
      <c r="E527" s="479">
        <v>3</v>
      </c>
      <c r="F527" s="105" t="s">
        <v>539</v>
      </c>
      <c r="H527" s="105">
        <f>'Справка 6'!F17</f>
        <v>113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4">
        <f t="shared" si="38"/>
        <v>43190</v>
      </c>
      <c r="D528" s="105" t="s">
        <v>543</v>
      </c>
      <c r="E528" s="479">
        <v>3</v>
      </c>
      <c r="F528" s="105" t="s">
        <v>542</v>
      </c>
      <c r="H528" s="105">
        <f>'Справка 6'!F18</f>
        <v>59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4">
        <f t="shared" si="38"/>
        <v>43190</v>
      </c>
      <c r="D529" s="105" t="s">
        <v>545</v>
      </c>
      <c r="E529" s="479">
        <v>3</v>
      </c>
      <c r="F529" s="105" t="s">
        <v>828</v>
      </c>
      <c r="H529" s="105">
        <f>'Справка 6'!F19</f>
        <v>608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4">
        <f t="shared" si="38"/>
        <v>43190</v>
      </c>
      <c r="D530" s="105" t="s">
        <v>547</v>
      </c>
      <c r="E530" s="479">
        <v>3</v>
      </c>
      <c r="F530" s="105" t="s">
        <v>546</v>
      </c>
      <c r="H530" s="105">
        <f>'Справка 6'!F20</f>
        <v>109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4">
        <f t="shared" si="38"/>
        <v>43190</v>
      </c>
      <c r="D531" s="105" t="s">
        <v>549</v>
      </c>
      <c r="E531" s="47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4">
        <f t="shared" si="38"/>
        <v>43190</v>
      </c>
      <c r="D532" s="105" t="s">
        <v>553</v>
      </c>
      <c r="E532" s="47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4">
        <f t="shared" si="38"/>
        <v>43190</v>
      </c>
      <c r="D533" s="105" t="s">
        <v>555</v>
      </c>
      <c r="E533" s="479">
        <v>3</v>
      </c>
      <c r="F533" s="105" t="s">
        <v>554</v>
      </c>
      <c r="H533" s="105">
        <f>'Справка 6'!F24</f>
        <v>8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4">
        <f t="shared" si="38"/>
        <v>43190</v>
      </c>
      <c r="D534" s="105" t="s">
        <v>557</v>
      </c>
      <c r="E534" s="47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4">
        <f t="shared" si="38"/>
        <v>43190</v>
      </c>
      <c r="D535" s="105" t="s">
        <v>558</v>
      </c>
      <c r="E535" s="47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4">
        <f t="shared" si="38"/>
        <v>43190</v>
      </c>
      <c r="D536" s="105" t="s">
        <v>560</v>
      </c>
      <c r="E536" s="479">
        <v>3</v>
      </c>
      <c r="F536" s="105" t="s">
        <v>863</v>
      </c>
      <c r="H536" s="105">
        <f>'Справка 6'!F27</f>
        <v>8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4">
        <f t="shared" si="38"/>
        <v>43190</v>
      </c>
      <c r="D537" s="105" t="s">
        <v>562</v>
      </c>
      <c r="E537" s="47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4">
        <f t="shared" si="38"/>
        <v>43190</v>
      </c>
      <c r="D538" s="105" t="s">
        <v>563</v>
      </c>
      <c r="E538" s="47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4">
        <f t="shared" si="38"/>
        <v>43190</v>
      </c>
      <c r="D539" s="105" t="s">
        <v>564</v>
      </c>
      <c r="E539" s="47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4">
        <f t="shared" si="38"/>
        <v>43190</v>
      </c>
      <c r="D540" s="105" t="s">
        <v>565</v>
      </c>
      <c r="E540" s="47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4">
        <f t="shared" si="38"/>
        <v>43190</v>
      </c>
      <c r="D541" s="105" t="s">
        <v>566</v>
      </c>
      <c r="E541" s="47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4">
        <f t="shared" si="38"/>
        <v>43190</v>
      </c>
      <c r="D542" s="105" t="s">
        <v>568</v>
      </c>
      <c r="E542" s="47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4">
        <f t="shared" si="38"/>
        <v>43190</v>
      </c>
      <c r="D543" s="105" t="s">
        <v>569</v>
      </c>
      <c r="E543" s="47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4">
        <f t="shared" si="38"/>
        <v>43190</v>
      </c>
      <c r="D544" s="105" t="s">
        <v>571</v>
      </c>
      <c r="E544" s="47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4">
        <f t="shared" si="38"/>
        <v>43190</v>
      </c>
      <c r="D545" s="105" t="s">
        <v>573</v>
      </c>
      <c r="E545" s="47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4">
        <f t="shared" si="38"/>
        <v>43190</v>
      </c>
      <c r="D546" s="105" t="s">
        <v>575</v>
      </c>
      <c r="E546" s="47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4">
        <f t="shared" si="38"/>
        <v>43190</v>
      </c>
      <c r="D547" s="105" t="s">
        <v>576</v>
      </c>
      <c r="E547" s="47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4">
        <f t="shared" si="38"/>
        <v>43190</v>
      </c>
      <c r="D548" s="105" t="s">
        <v>578</v>
      </c>
      <c r="E548" s="47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4">
        <f t="shared" si="38"/>
        <v>43190</v>
      </c>
      <c r="D549" s="105" t="s">
        <v>581</v>
      </c>
      <c r="E549" s="47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4">
        <f t="shared" si="38"/>
        <v>43190</v>
      </c>
      <c r="D550" s="105" t="s">
        <v>583</v>
      </c>
      <c r="E550" s="479">
        <v>3</v>
      </c>
      <c r="F550" s="105" t="s">
        <v>582</v>
      </c>
      <c r="H550" s="105">
        <f>'Справка 6'!F42</f>
        <v>725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4">
        <f t="shared" si="38"/>
        <v>43190</v>
      </c>
      <c r="D551" s="105" t="s">
        <v>523</v>
      </c>
      <c r="E551" s="479">
        <v>4</v>
      </c>
      <c r="F551" s="105" t="s">
        <v>522</v>
      </c>
      <c r="H551" s="105">
        <f>'Справка 6'!G11</f>
        <v>40509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4">
        <f t="shared" si="38"/>
        <v>43190</v>
      </c>
      <c r="D552" s="105" t="s">
        <v>526</v>
      </c>
      <c r="E552" s="479">
        <v>4</v>
      </c>
      <c r="F552" s="105" t="s">
        <v>525</v>
      </c>
      <c r="H552" s="105">
        <f>'Справка 6'!G12</f>
        <v>24716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4">
        <f t="shared" si="38"/>
        <v>43190</v>
      </c>
      <c r="D553" s="105" t="s">
        <v>529</v>
      </c>
      <c r="E553" s="479">
        <v>4</v>
      </c>
      <c r="F553" s="105" t="s">
        <v>528</v>
      </c>
      <c r="H553" s="105">
        <f>'Справка 6'!G13</f>
        <v>6818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4">
        <f t="shared" si="38"/>
        <v>43190</v>
      </c>
      <c r="D554" s="105" t="s">
        <v>532</v>
      </c>
      <c r="E554" s="479">
        <v>4</v>
      </c>
      <c r="F554" s="105" t="s">
        <v>531</v>
      </c>
      <c r="H554" s="105">
        <f>'Справка 6'!G14</f>
        <v>18206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4">
        <f t="shared" si="38"/>
        <v>43190</v>
      </c>
      <c r="D555" s="105" t="s">
        <v>535</v>
      </c>
      <c r="E555" s="479">
        <v>4</v>
      </c>
      <c r="F555" s="105" t="s">
        <v>534</v>
      </c>
      <c r="H555" s="105">
        <f>'Справка 6'!G15</f>
        <v>18829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4">
        <f t="shared" si="38"/>
        <v>43190</v>
      </c>
      <c r="D556" s="105" t="s">
        <v>537</v>
      </c>
      <c r="E556" s="479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4">
        <f t="shared" si="38"/>
        <v>43190</v>
      </c>
      <c r="D557" s="105" t="s">
        <v>540</v>
      </c>
      <c r="E557" s="479">
        <v>4</v>
      </c>
      <c r="F557" s="105" t="s">
        <v>539</v>
      </c>
      <c r="H557" s="105">
        <f>'Справка 6'!G17</f>
        <v>632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4">
        <f t="shared" si="38"/>
        <v>43190</v>
      </c>
      <c r="D558" s="105" t="s">
        <v>543</v>
      </c>
      <c r="E558" s="479">
        <v>4</v>
      </c>
      <c r="F558" s="105" t="s">
        <v>542</v>
      </c>
      <c r="H558" s="105">
        <f>'Справка 6'!G18</f>
        <v>2611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4">
        <f t="shared" si="38"/>
        <v>43190</v>
      </c>
      <c r="D559" s="105" t="s">
        <v>545</v>
      </c>
      <c r="E559" s="479">
        <v>4</v>
      </c>
      <c r="F559" s="105" t="s">
        <v>828</v>
      </c>
      <c r="H559" s="105">
        <f>'Справка 6'!G19</f>
        <v>112321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4">
        <f t="shared" si="38"/>
        <v>43190</v>
      </c>
      <c r="D560" s="105" t="s">
        <v>547</v>
      </c>
      <c r="E560" s="479">
        <v>4</v>
      </c>
      <c r="F560" s="105" t="s">
        <v>546</v>
      </c>
      <c r="H560" s="105">
        <f>'Справка 6'!G20</f>
        <v>19029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4">
        <f t="shared" si="38"/>
        <v>43190</v>
      </c>
      <c r="D561" s="105" t="s">
        <v>549</v>
      </c>
      <c r="E561" s="47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4">
        <f t="shared" si="38"/>
        <v>43190</v>
      </c>
      <c r="D562" s="105" t="s">
        <v>553</v>
      </c>
      <c r="E562" s="47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4">
        <f t="shared" si="38"/>
        <v>43190</v>
      </c>
      <c r="D563" s="105" t="s">
        <v>555</v>
      </c>
      <c r="E563" s="479">
        <v>4</v>
      </c>
      <c r="F563" s="105" t="s">
        <v>554</v>
      </c>
      <c r="H563" s="105">
        <f>'Справка 6'!G24</f>
        <v>244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4">
        <f t="shared" si="38"/>
        <v>43190</v>
      </c>
      <c r="D564" s="105" t="s">
        <v>557</v>
      </c>
      <c r="E564" s="47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4">
        <f t="shared" si="38"/>
        <v>43190</v>
      </c>
      <c r="D565" s="105" t="s">
        <v>558</v>
      </c>
      <c r="E565" s="479">
        <v>4</v>
      </c>
      <c r="F565" s="105" t="s">
        <v>542</v>
      </c>
      <c r="H565" s="105">
        <f>'Справка 6'!G26</f>
        <v>72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4">
        <f t="shared" si="38"/>
        <v>43190</v>
      </c>
      <c r="D566" s="105" t="s">
        <v>560</v>
      </c>
      <c r="E566" s="479">
        <v>4</v>
      </c>
      <c r="F566" s="105" t="s">
        <v>863</v>
      </c>
      <c r="H566" s="105">
        <f>'Справка 6'!G27</f>
        <v>316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4">
        <f t="shared" si="38"/>
        <v>43190</v>
      </c>
      <c r="D567" s="105" t="s">
        <v>562</v>
      </c>
      <c r="E567" s="479">
        <v>4</v>
      </c>
      <c r="F567" s="105" t="s">
        <v>561</v>
      </c>
      <c r="H567" s="105">
        <f>'Справка 6'!G29</f>
        <v>4443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4">
        <f t="shared" si="38"/>
        <v>43190</v>
      </c>
      <c r="D568" s="105" t="s">
        <v>563</v>
      </c>
      <c r="E568" s="479">
        <v>4</v>
      </c>
      <c r="F568" s="105" t="s">
        <v>108</v>
      </c>
      <c r="H568" s="105">
        <f>'Справка 6'!G30</f>
        <v>1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4">
        <f t="shared" si="38"/>
        <v>43190</v>
      </c>
      <c r="D569" s="105" t="s">
        <v>564</v>
      </c>
      <c r="E569" s="47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4">
        <f t="shared" si="38"/>
        <v>43190</v>
      </c>
      <c r="D570" s="105" t="s">
        <v>565</v>
      </c>
      <c r="E570" s="479">
        <v>4</v>
      </c>
      <c r="F570" s="105" t="s">
        <v>113</v>
      </c>
      <c r="H570" s="105">
        <f>'Справка 6'!G32</f>
        <v>4442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4">
        <f t="shared" si="38"/>
        <v>43190</v>
      </c>
      <c r="D571" s="105" t="s">
        <v>566</v>
      </c>
      <c r="E571" s="47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4">
        <f t="shared" si="38"/>
        <v>43190</v>
      </c>
      <c r="D572" s="105" t="s">
        <v>568</v>
      </c>
      <c r="E572" s="47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4">
        <f t="shared" si="38"/>
        <v>43190</v>
      </c>
      <c r="D573" s="105" t="s">
        <v>569</v>
      </c>
      <c r="E573" s="47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4">
        <f t="shared" si="38"/>
        <v>43190</v>
      </c>
      <c r="D574" s="105" t="s">
        <v>571</v>
      </c>
      <c r="E574" s="47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4">
        <f t="shared" si="38"/>
        <v>43190</v>
      </c>
      <c r="D575" s="105" t="s">
        <v>573</v>
      </c>
      <c r="E575" s="47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4">
        <f t="shared" si="38"/>
        <v>43190</v>
      </c>
      <c r="D576" s="105" t="s">
        <v>575</v>
      </c>
      <c r="E576" s="47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4">
        <f t="shared" si="38"/>
        <v>43190</v>
      </c>
      <c r="D577" s="105" t="s">
        <v>576</v>
      </c>
      <c r="E577" s="47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4">
        <f t="shared" si="38"/>
        <v>43190</v>
      </c>
      <c r="D578" s="105" t="s">
        <v>578</v>
      </c>
      <c r="E578" s="479">
        <v>4</v>
      </c>
      <c r="F578" s="105" t="s">
        <v>827</v>
      </c>
      <c r="H578" s="105">
        <f>'Справка 6'!G40</f>
        <v>4443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4">
        <f t="shared" si="38"/>
        <v>43190</v>
      </c>
      <c r="D579" s="105" t="s">
        <v>581</v>
      </c>
      <c r="E579" s="47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4">
        <f t="shared" si="38"/>
        <v>43190</v>
      </c>
      <c r="D580" s="105" t="s">
        <v>583</v>
      </c>
      <c r="E580" s="479">
        <v>4</v>
      </c>
      <c r="F580" s="105" t="s">
        <v>582</v>
      </c>
      <c r="H580" s="105">
        <f>'Справка 6'!G42</f>
        <v>136109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4">
        <f t="shared" si="38"/>
        <v>43190</v>
      </c>
      <c r="D581" s="105" t="s">
        <v>523</v>
      </c>
      <c r="E581" s="47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4">
        <f t="shared" si="38"/>
        <v>43190</v>
      </c>
      <c r="D582" s="105" t="s">
        <v>526</v>
      </c>
      <c r="E582" s="47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4">
        <f t="shared" si="38"/>
        <v>43190</v>
      </c>
      <c r="D583" s="105" t="s">
        <v>529</v>
      </c>
      <c r="E583" s="47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4">
        <f t="shared" si="38"/>
        <v>43190</v>
      </c>
      <c r="D584" s="105" t="s">
        <v>532</v>
      </c>
      <c r="E584" s="47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4">
        <f t="shared" si="38"/>
        <v>43190</v>
      </c>
      <c r="D585" s="105" t="s">
        <v>535</v>
      </c>
      <c r="E585" s="47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4">
        <f t="shared" si="38"/>
        <v>43190</v>
      </c>
      <c r="D586" s="105" t="s">
        <v>537</v>
      </c>
      <c r="E586" s="47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4">
        <f t="shared" si="38"/>
        <v>43190</v>
      </c>
      <c r="D587" s="105" t="s">
        <v>540</v>
      </c>
      <c r="E587" s="47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4">
        <f t="shared" si="38"/>
        <v>43190</v>
      </c>
      <c r="D588" s="105" t="s">
        <v>543</v>
      </c>
      <c r="E588" s="47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4">
        <f aca="true" t="shared" si="41" ref="C589:C652">endDate</f>
        <v>43190</v>
      </c>
      <c r="D589" s="105" t="s">
        <v>545</v>
      </c>
      <c r="E589" s="47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4">
        <f t="shared" si="41"/>
        <v>43190</v>
      </c>
      <c r="D590" s="105" t="s">
        <v>547</v>
      </c>
      <c r="E590" s="479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4">
        <f t="shared" si="41"/>
        <v>43190</v>
      </c>
      <c r="D591" s="105" t="s">
        <v>549</v>
      </c>
      <c r="E591" s="47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4">
        <f t="shared" si="41"/>
        <v>43190</v>
      </c>
      <c r="D592" s="105" t="s">
        <v>553</v>
      </c>
      <c r="E592" s="47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4">
        <f t="shared" si="41"/>
        <v>43190</v>
      </c>
      <c r="D593" s="105" t="s">
        <v>555</v>
      </c>
      <c r="E593" s="47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4">
        <f t="shared" si="41"/>
        <v>43190</v>
      </c>
      <c r="D594" s="105" t="s">
        <v>557</v>
      </c>
      <c r="E594" s="47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4">
        <f t="shared" si="41"/>
        <v>43190</v>
      </c>
      <c r="D595" s="105" t="s">
        <v>558</v>
      </c>
      <c r="E595" s="47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4">
        <f t="shared" si="41"/>
        <v>43190</v>
      </c>
      <c r="D596" s="105" t="s">
        <v>560</v>
      </c>
      <c r="E596" s="47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4">
        <f t="shared" si="41"/>
        <v>43190</v>
      </c>
      <c r="D597" s="105" t="s">
        <v>562</v>
      </c>
      <c r="E597" s="47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4">
        <f t="shared" si="41"/>
        <v>43190</v>
      </c>
      <c r="D598" s="105" t="s">
        <v>563</v>
      </c>
      <c r="E598" s="47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4">
        <f t="shared" si="41"/>
        <v>43190</v>
      </c>
      <c r="D599" s="105" t="s">
        <v>564</v>
      </c>
      <c r="E599" s="47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4">
        <f t="shared" si="41"/>
        <v>43190</v>
      </c>
      <c r="D600" s="105" t="s">
        <v>565</v>
      </c>
      <c r="E600" s="47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4">
        <f t="shared" si="41"/>
        <v>43190</v>
      </c>
      <c r="D601" s="105" t="s">
        <v>566</v>
      </c>
      <c r="E601" s="47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4">
        <f t="shared" si="41"/>
        <v>43190</v>
      </c>
      <c r="D602" s="105" t="s">
        <v>568</v>
      </c>
      <c r="E602" s="47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4">
        <f t="shared" si="41"/>
        <v>43190</v>
      </c>
      <c r="D603" s="105" t="s">
        <v>569</v>
      </c>
      <c r="E603" s="47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4">
        <f t="shared" si="41"/>
        <v>43190</v>
      </c>
      <c r="D604" s="105" t="s">
        <v>571</v>
      </c>
      <c r="E604" s="47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4">
        <f t="shared" si="41"/>
        <v>43190</v>
      </c>
      <c r="D605" s="105" t="s">
        <v>573</v>
      </c>
      <c r="E605" s="47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4">
        <f t="shared" si="41"/>
        <v>43190</v>
      </c>
      <c r="D606" s="105" t="s">
        <v>575</v>
      </c>
      <c r="E606" s="47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4">
        <f t="shared" si="41"/>
        <v>43190</v>
      </c>
      <c r="D607" s="105" t="s">
        <v>576</v>
      </c>
      <c r="E607" s="47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4">
        <f t="shared" si="41"/>
        <v>43190</v>
      </c>
      <c r="D608" s="105" t="s">
        <v>578</v>
      </c>
      <c r="E608" s="47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4">
        <f t="shared" si="41"/>
        <v>43190</v>
      </c>
      <c r="D609" s="105" t="s">
        <v>581</v>
      </c>
      <c r="E609" s="47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4">
        <f t="shared" si="41"/>
        <v>43190</v>
      </c>
      <c r="D610" s="105" t="s">
        <v>583</v>
      </c>
      <c r="E610" s="479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4">
        <f t="shared" si="41"/>
        <v>43190</v>
      </c>
      <c r="D611" s="105" t="s">
        <v>523</v>
      </c>
      <c r="E611" s="47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4">
        <f t="shared" si="41"/>
        <v>43190</v>
      </c>
      <c r="D612" s="105" t="s">
        <v>526</v>
      </c>
      <c r="E612" s="47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4">
        <f t="shared" si="41"/>
        <v>43190</v>
      </c>
      <c r="D613" s="105" t="s">
        <v>529</v>
      </c>
      <c r="E613" s="47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4">
        <f t="shared" si="41"/>
        <v>43190</v>
      </c>
      <c r="D614" s="105" t="s">
        <v>532</v>
      </c>
      <c r="E614" s="47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4">
        <f t="shared" si="41"/>
        <v>43190</v>
      </c>
      <c r="D615" s="105" t="s">
        <v>535</v>
      </c>
      <c r="E615" s="47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4">
        <f t="shared" si="41"/>
        <v>43190</v>
      </c>
      <c r="D616" s="105" t="s">
        <v>537</v>
      </c>
      <c r="E616" s="47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4">
        <f t="shared" si="41"/>
        <v>43190</v>
      </c>
      <c r="D617" s="105" t="s">
        <v>540</v>
      </c>
      <c r="E617" s="47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4">
        <f t="shared" si="41"/>
        <v>43190</v>
      </c>
      <c r="D618" s="105" t="s">
        <v>543</v>
      </c>
      <c r="E618" s="47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4">
        <f t="shared" si="41"/>
        <v>43190</v>
      </c>
      <c r="D619" s="105" t="s">
        <v>545</v>
      </c>
      <c r="E619" s="47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4">
        <f t="shared" si="41"/>
        <v>43190</v>
      </c>
      <c r="D620" s="105" t="s">
        <v>547</v>
      </c>
      <c r="E620" s="479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4">
        <f t="shared" si="41"/>
        <v>43190</v>
      </c>
      <c r="D621" s="105" t="s">
        <v>549</v>
      </c>
      <c r="E621" s="47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4">
        <f t="shared" si="41"/>
        <v>43190</v>
      </c>
      <c r="D622" s="105" t="s">
        <v>553</v>
      </c>
      <c r="E622" s="47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4">
        <f t="shared" si="41"/>
        <v>43190</v>
      </c>
      <c r="D623" s="105" t="s">
        <v>555</v>
      </c>
      <c r="E623" s="47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4">
        <f t="shared" si="41"/>
        <v>43190</v>
      </c>
      <c r="D624" s="105" t="s">
        <v>557</v>
      </c>
      <c r="E624" s="47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4">
        <f t="shared" si="41"/>
        <v>43190</v>
      </c>
      <c r="D625" s="105" t="s">
        <v>558</v>
      </c>
      <c r="E625" s="47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4">
        <f t="shared" si="41"/>
        <v>43190</v>
      </c>
      <c r="D626" s="105" t="s">
        <v>560</v>
      </c>
      <c r="E626" s="47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4">
        <f t="shared" si="41"/>
        <v>43190</v>
      </c>
      <c r="D627" s="105" t="s">
        <v>562</v>
      </c>
      <c r="E627" s="47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4">
        <f t="shared" si="41"/>
        <v>43190</v>
      </c>
      <c r="D628" s="105" t="s">
        <v>563</v>
      </c>
      <c r="E628" s="47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4">
        <f t="shared" si="41"/>
        <v>43190</v>
      </c>
      <c r="D629" s="105" t="s">
        <v>564</v>
      </c>
      <c r="E629" s="47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4">
        <f t="shared" si="41"/>
        <v>43190</v>
      </c>
      <c r="D630" s="105" t="s">
        <v>565</v>
      </c>
      <c r="E630" s="47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4">
        <f t="shared" si="41"/>
        <v>43190</v>
      </c>
      <c r="D631" s="105" t="s">
        <v>566</v>
      </c>
      <c r="E631" s="47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4">
        <f t="shared" si="41"/>
        <v>43190</v>
      </c>
      <c r="D632" s="105" t="s">
        <v>568</v>
      </c>
      <c r="E632" s="47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4">
        <f t="shared" si="41"/>
        <v>43190</v>
      </c>
      <c r="D633" s="105" t="s">
        <v>569</v>
      </c>
      <c r="E633" s="47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4">
        <f t="shared" si="41"/>
        <v>43190</v>
      </c>
      <c r="D634" s="105" t="s">
        <v>571</v>
      </c>
      <c r="E634" s="47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4">
        <f t="shared" si="41"/>
        <v>43190</v>
      </c>
      <c r="D635" s="105" t="s">
        <v>573</v>
      </c>
      <c r="E635" s="47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4">
        <f t="shared" si="41"/>
        <v>43190</v>
      </c>
      <c r="D636" s="105" t="s">
        <v>575</v>
      </c>
      <c r="E636" s="47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4">
        <f t="shared" si="41"/>
        <v>43190</v>
      </c>
      <c r="D637" s="105" t="s">
        <v>576</v>
      </c>
      <c r="E637" s="47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4">
        <f t="shared" si="41"/>
        <v>43190</v>
      </c>
      <c r="D638" s="105" t="s">
        <v>578</v>
      </c>
      <c r="E638" s="47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4">
        <f t="shared" si="41"/>
        <v>43190</v>
      </c>
      <c r="D639" s="105" t="s">
        <v>581</v>
      </c>
      <c r="E639" s="47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4">
        <f t="shared" si="41"/>
        <v>43190</v>
      </c>
      <c r="D640" s="105" t="s">
        <v>583</v>
      </c>
      <c r="E640" s="479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4">
        <f t="shared" si="41"/>
        <v>43190</v>
      </c>
      <c r="D641" s="105" t="s">
        <v>523</v>
      </c>
      <c r="E641" s="479">
        <v>7</v>
      </c>
      <c r="F641" s="105" t="s">
        <v>522</v>
      </c>
      <c r="H641" s="105">
        <f>'Справка 6'!J11</f>
        <v>40509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4">
        <f t="shared" si="41"/>
        <v>43190</v>
      </c>
      <c r="D642" s="105" t="s">
        <v>526</v>
      </c>
      <c r="E642" s="479">
        <v>7</v>
      </c>
      <c r="F642" s="105" t="s">
        <v>525</v>
      </c>
      <c r="H642" s="105">
        <f>'Справка 6'!J12</f>
        <v>24716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4">
        <f t="shared" si="41"/>
        <v>43190</v>
      </c>
      <c r="D643" s="105" t="s">
        <v>529</v>
      </c>
      <c r="E643" s="479">
        <v>7</v>
      </c>
      <c r="F643" s="105" t="s">
        <v>528</v>
      </c>
      <c r="H643" s="105">
        <f>'Справка 6'!J13</f>
        <v>6818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4">
        <f t="shared" si="41"/>
        <v>43190</v>
      </c>
      <c r="D644" s="105" t="s">
        <v>532</v>
      </c>
      <c r="E644" s="479">
        <v>7</v>
      </c>
      <c r="F644" s="105" t="s">
        <v>531</v>
      </c>
      <c r="H644" s="105">
        <f>'Справка 6'!J14</f>
        <v>18206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4">
        <f t="shared" si="41"/>
        <v>43190</v>
      </c>
      <c r="D645" s="105" t="s">
        <v>535</v>
      </c>
      <c r="E645" s="479">
        <v>7</v>
      </c>
      <c r="F645" s="105" t="s">
        <v>534</v>
      </c>
      <c r="H645" s="105">
        <f>'Справка 6'!J15</f>
        <v>18829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4">
        <f t="shared" si="41"/>
        <v>43190</v>
      </c>
      <c r="D646" s="105" t="s">
        <v>537</v>
      </c>
      <c r="E646" s="479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4">
        <f t="shared" si="41"/>
        <v>43190</v>
      </c>
      <c r="D647" s="105" t="s">
        <v>540</v>
      </c>
      <c r="E647" s="479">
        <v>7</v>
      </c>
      <c r="F647" s="105" t="s">
        <v>539</v>
      </c>
      <c r="H647" s="105">
        <f>'Справка 6'!J17</f>
        <v>632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4">
        <f t="shared" si="41"/>
        <v>43190</v>
      </c>
      <c r="D648" s="105" t="s">
        <v>543</v>
      </c>
      <c r="E648" s="479">
        <v>7</v>
      </c>
      <c r="F648" s="105" t="s">
        <v>542</v>
      </c>
      <c r="H648" s="105">
        <f>'Справка 6'!J18</f>
        <v>2611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4">
        <f t="shared" si="41"/>
        <v>43190</v>
      </c>
      <c r="D649" s="105" t="s">
        <v>545</v>
      </c>
      <c r="E649" s="479">
        <v>7</v>
      </c>
      <c r="F649" s="105" t="s">
        <v>828</v>
      </c>
      <c r="H649" s="105">
        <f>'Справка 6'!J19</f>
        <v>112321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4">
        <f t="shared" si="41"/>
        <v>43190</v>
      </c>
      <c r="D650" s="105" t="s">
        <v>547</v>
      </c>
      <c r="E650" s="479">
        <v>7</v>
      </c>
      <c r="F650" s="105" t="s">
        <v>546</v>
      </c>
      <c r="H650" s="105">
        <f>'Справка 6'!J20</f>
        <v>19029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4">
        <f t="shared" si="41"/>
        <v>43190</v>
      </c>
      <c r="D651" s="105" t="s">
        <v>549</v>
      </c>
      <c r="E651" s="47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4">
        <f t="shared" si="41"/>
        <v>43190</v>
      </c>
      <c r="D652" s="105" t="s">
        <v>553</v>
      </c>
      <c r="E652" s="47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4">
        <f aca="true" t="shared" si="44" ref="C653:C716">endDate</f>
        <v>43190</v>
      </c>
      <c r="D653" s="105" t="s">
        <v>555</v>
      </c>
      <c r="E653" s="479">
        <v>7</v>
      </c>
      <c r="F653" s="105" t="s">
        <v>554</v>
      </c>
      <c r="H653" s="105">
        <f>'Справка 6'!J24</f>
        <v>244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4">
        <f t="shared" si="44"/>
        <v>43190</v>
      </c>
      <c r="D654" s="105" t="s">
        <v>557</v>
      </c>
      <c r="E654" s="47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4">
        <f t="shared" si="44"/>
        <v>43190</v>
      </c>
      <c r="D655" s="105" t="s">
        <v>558</v>
      </c>
      <c r="E655" s="479">
        <v>7</v>
      </c>
      <c r="F655" s="105" t="s">
        <v>542</v>
      </c>
      <c r="H655" s="105">
        <f>'Справка 6'!J26</f>
        <v>72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4">
        <f t="shared" si="44"/>
        <v>43190</v>
      </c>
      <c r="D656" s="105" t="s">
        <v>560</v>
      </c>
      <c r="E656" s="479">
        <v>7</v>
      </c>
      <c r="F656" s="105" t="s">
        <v>863</v>
      </c>
      <c r="H656" s="105">
        <f>'Справка 6'!J27</f>
        <v>316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4">
        <f t="shared" si="44"/>
        <v>43190</v>
      </c>
      <c r="D657" s="105" t="s">
        <v>562</v>
      </c>
      <c r="E657" s="479">
        <v>7</v>
      </c>
      <c r="F657" s="105" t="s">
        <v>561</v>
      </c>
      <c r="H657" s="105">
        <f>'Справка 6'!J29</f>
        <v>4443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4">
        <f t="shared" si="44"/>
        <v>43190</v>
      </c>
      <c r="D658" s="105" t="s">
        <v>563</v>
      </c>
      <c r="E658" s="479">
        <v>7</v>
      </c>
      <c r="F658" s="105" t="s">
        <v>108</v>
      </c>
      <c r="H658" s="105">
        <f>'Справка 6'!J30</f>
        <v>1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4">
        <f t="shared" si="44"/>
        <v>43190</v>
      </c>
      <c r="D659" s="105" t="s">
        <v>564</v>
      </c>
      <c r="E659" s="47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4">
        <f t="shared" si="44"/>
        <v>43190</v>
      </c>
      <c r="D660" s="105" t="s">
        <v>565</v>
      </c>
      <c r="E660" s="479">
        <v>7</v>
      </c>
      <c r="F660" s="105" t="s">
        <v>113</v>
      </c>
      <c r="H660" s="105">
        <f>'Справка 6'!J32</f>
        <v>4442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4">
        <f t="shared" si="44"/>
        <v>43190</v>
      </c>
      <c r="D661" s="105" t="s">
        <v>566</v>
      </c>
      <c r="E661" s="47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4">
        <f t="shared" si="44"/>
        <v>43190</v>
      </c>
      <c r="D662" s="105" t="s">
        <v>568</v>
      </c>
      <c r="E662" s="47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4">
        <f t="shared" si="44"/>
        <v>43190</v>
      </c>
      <c r="D663" s="105" t="s">
        <v>569</v>
      </c>
      <c r="E663" s="47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4">
        <f t="shared" si="44"/>
        <v>43190</v>
      </c>
      <c r="D664" s="105" t="s">
        <v>571</v>
      </c>
      <c r="E664" s="47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4">
        <f t="shared" si="44"/>
        <v>43190</v>
      </c>
      <c r="D665" s="105" t="s">
        <v>573</v>
      </c>
      <c r="E665" s="47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4">
        <f t="shared" si="44"/>
        <v>43190</v>
      </c>
      <c r="D666" s="105" t="s">
        <v>575</v>
      </c>
      <c r="E666" s="47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4">
        <f t="shared" si="44"/>
        <v>43190</v>
      </c>
      <c r="D667" s="105" t="s">
        <v>576</v>
      </c>
      <c r="E667" s="47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4">
        <f t="shared" si="44"/>
        <v>43190</v>
      </c>
      <c r="D668" s="105" t="s">
        <v>578</v>
      </c>
      <c r="E668" s="479">
        <v>7</v>
      </c>
      <c r="F668" s="105" t="s">
        <v>827</v>
      </c>
      <c r="H668" s="105">
        <f>'Справка 6'!J40</f>
        <v>4443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4">
        <f t="shared" si="44"/>
        <v>43190</v>
      </c>
      <c r="D669" s="105" t="s">
        <v>581</v>
      </c>
      <c r="E669" s="47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4">
        <f t="shared" si="44"/>
        <v>43190</v>
      </c>
      <c r="D670" s="105" t="s">
        <v>583</v>
      </c>
      <c r="E670" s="479">
        <v>7</v>
      </c>
      <c r="F670" s="105" t="s">
        <v>582</v>
      </c>
      <c r="H670" s="105">
        <f>'Справка 6'!J42</f>
        <v>136109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4">
        <f t="shared" si="44"/>
        <v>43190</v>
      </c>
      <c r="D671" s="105" t="s">
        <v>523</v>
      </c>
      <c r="E671" s="47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4">
        <f t="shared" si="44"/>
        <v>43190</v>
      </c>
      <c r="D672" s="105" t="s">
        <v>526</v>
      </c>
      <c r="E672" s="479">
        <v>8</v>
      </c>
      <c r="F672" s="105" t="s">
        <v>525</v>
      </c>
      <c r="H672" s="105">
        <f>'Справка 6'!K12</f>
        <v>10305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4">
        <f t="shared" si="44"/>
        <v>43190</v>
      </c>
      <c r="D673" s="105" t="s">
        <v>529</v>
      </c>
      <c r="E673" s="479">
        <v>8</v>
      </c>
      <c r="F673" s="105" t="s">
        <v>528</v>
      </c>
      <c r="H673" s="105">
        <f>'Справка 6'!K13</f>
        <v>6168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4">
        <f t="shared" si="44"/>
        <v>43190</v>
      </c>
      <c r="D674" s="105" t="s">
        <v>532</v>
      </c>
      <c r="E674" s="479">
        <v>8</v>
      </c>
      <c r="F674" s="105" t="s">
        <v>531</v>
      </c>
      <c r="H674" s="105">
        <f>'Справка 6'!K14</f>
        <v>11351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4">
        <f t="shared" si="44"/>
        <v>43190</v>
      </c>
      <c r="D675" s="105" t="s">
        <v>535</v>
      </c>
      <c r="E675" s="479">
        <v>8</v>
      </c>
      <c r="F675" s="105" t="s">
        <v>534</v>
      </c>
      <c r="H675" s="105">
        <f>'Справка 6'!K15</f>
        <v>11070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4">
        <f t="shared" si="44"/>
        <v>43190</v>
      </c>
      <c r="D676" s="105" t="s">
        <v>537</v>
      </c>
      <c r="E676" s="479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4">
        <f t="shared" si="44"/>
        <v>43190</v>
      </c>
      <c r="D677" s="105" t="s">
        <v>540</v>
      </c>
      <c r="E677" s="47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4">
        <f t="shared" si="44"/>
        <v>43190</v>
      </c>
      <c r="D678" s="105" t="s">
        <v>543</v>
      </c>
      <c r="E678" s="479">
        <v>8</v>
      </c>
      <c r="F678" s="105" t="s">
        <v>542</v>
      </c>
      <c r="H678" s="105">
        <f>'Справка 6'!K18</f>
        <v>2189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4">
        <f t="shared" si="44"/>
        <v>43190</v>
      </c>
      <c r="D679" s="105" t="s">
        <v>545</v>
      </c>
      <c r="E679" s="479">
        <v>8</v>
      </c>
      <c r="F679" s="105" t="s">
        <v>828</v>
      </c>
      <c r="H679" s="105">
        <f>'Справка 6'!K19</f>
        <v>41083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4">
        <f t="shared" si="44"/>
        <v>43190</v>
      </c>
      <c r="D680" s="105" t="s">
        <v>547</v>
      </c>
      <c r="E680" s="47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4">
        <f t="shared" si="44"/>
        <v>43190</v>
      </c>
      <c r="D681" s="105" t="s">
        <v>549</v>
      </c>
      <c r="E681" s="47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4">
        <f t="shared" si="44"/>
        <v>43190</v>
      </c>
      <c r="D682" s="105" t="s">
        <v>553</v>
      </c>
      <c r="E682" s="47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4">
        <f t="shared" si="44"/>
        <v>43190</v>
      </c>
      <c r="D683" s="105" t="s">
        <v>555</v>
      </c>
      <c r="E683" s="479">
        <v>8</v>
      </c>
      <c r="F683" s="105" t="s">
        <v>554</v>
      </c>
      <c r="H683" s="105">
        <f>'Справка 6'!K24</f>
        <v>240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4">
        <f t="shared" si="44"/>
        <v>43190</v>
      </c>
      <c r="D684" s="105" t="s">
        <v>557</v>
      </c>
      <c r="E684" s="47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4">
        <f t="shared" si="44"/>
        <v>43190</v>
      </c>
      <c r="D685" s="105" t="s">
        <v>558</v>
      </c>
      <c r="E685" s="479">
        <v>8</v>
      </c>
      <c r="F685" s="105" t="s">
        <v>542</v>
      </c>
      <c r="H685" s="105">
        <f>'Справка 6'!K26</f>
        <v>72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4">
        <f t="shared" si="44"/>
        <v>43190</v>
      </c>
      <c r="D686" s="105" t="s">
        <v>560</v>
      </c>
      <c r="E686" s="479">
        <v>8</v>
      </c>
      <c r="F686" s="105" t="s">
        <v>863</v>
      </c>
      <c r="H686" s="105">
        <f>'Справка 6'!K27</f>
        <v>312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4">
        <f t="shared" si="44"/>
        <v>43190</v>
      </c>
      <c r="D687" s="105" t="s">
        <v>562</v>
      </c>
      <c r="E687" s="47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4">
        <f t="shared" si="44"/>
        <v>43190</v>
      </c>
      <c r="D688" s="105" t="s">
        <v>563</v>
      </c>
      <c r="E688" s="47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4">
        <f t="shared" si="44"/>
        <v>43190</v>
      </c>
      <c r="D689" s="105" t="s">
        <v>564</v>
      </c>
      <c r="E689" s="47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4">
        <f t="shared" si="44"/>
        <v>43190</v>
      </c>
      <c r="D690" s="105" t="s">
        <v>565</v>
      </c>
      <c r="E690" s="47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4">
        <f t="shared" si="44"/>
        <v>43190</v>
      </c>
      <c r="D691" s="105" t="s">
        <v>566</v>
      </c>
      <c r="E691" s="47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4">
        <f t="shared" si="44"/>
        <v>43190</v>
      </c>
      <c r="D692" s="105" t="s">
        <v>568</v>
      </c>
      <c r="E692" s="47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4">
        <f t="shared" si="44"/>
        <v>43190</v>
      </c>
      <c r="D693" s="105" t="s">
        <v>569</v>
      </c>
      <c r="E693" s="47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4">
        <f t="shared" si="44"/>
        <v>43190</v>
      </c>
      <c r="D694" s="105" t="s">
        <v>571</v>
      </c>
      <c r="E694" s="47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4">
        <f t="shared" si="44"/>
        <v>43190</v>
      </c>
      <c r="D695" s="105" t="s">
        <v>573</v>
      </c>
      <c r="E695" s="47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4">
        <f t="shared" si="44"/>
        <v>43190</v>
      </c>
      <c r="D696" s="105" t="s">
        <v>575</v>
      </c>
      <c r="E696" s="47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4">
        <f t="shared" si="44"/>
        <v>43190</v>
      </c>
      <c r="D697" s="105" t="s">
        <v>576</v>
      </c>
      <c r="E697" s="47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4">
        <f t="shared" si="44"/>
        <v>43190</v>
      </c>
      <c r="D698" s="105" t="s">
        <v>578</v>
      </c>
      <c r="E698" s="47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4">
        <f t="shared" si="44"/>
        <v>43190</v>
      </c>
      <c r="D699" s="105" t="s">
        <v>581</v>
      </c>
      <c r="E699" s="47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4">
        <f t="shared" si="44"/>
        <v>43190</v>
      </c>
      <c r="D700" s="105" t="s">
        <v>583</v>
      </c>
      <c r="E700" s="479">
        <v>8</v>
      </c>
      <c r="F700" s="105" t="s">
        <v>582</v>
      </c>
      <c r="H700" s="105">
        <f>'Справка 6'!K42</f>
        <v>39354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4">
        <f t="shared" si="44"/>
        <v>43190</v>
      </c>
      <c r="D701" s="105" t="s">
        <v>523</v>
      </c>
      <c r="E701" s="47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4">
        <f t="shared" si="44"/>
        <v>43190</v>
      </c>
      <c r="D702" s="105" t="s">
        <v>526</v>
      </c>
      <c r="E702" s="479">
        <v>9</v>
      </c>
      <c r="F702" s="105" t="s">
        <v>525</v>
      </c>
      <c r="H702" s="105">
        <f>'Справка 6'!L12</f>
        <v>228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4">
        <f t="shared" si="44"/>
        <v>43190</v>
      </c>
      <c r="D703" s="105" t="s">
        <v>529</v>
      </c>
      <c r="E703" s="479">
        <v>9</v>
      </c>
      <c r="F703" s="105" t="s">
        <v>528</v>
      </c>
      <c r="H703" s="105">
        <f>'Справка 6'!L13</f>
        <v>68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4">
        <f t="shared" si="44"/>
        <v>43190</v>
      </c>
      <c r="D704" s="105" t="s">
        <v>532</v>
      </c>
      <c r="E704" s="479">
        <v>9</v>
      </c>
      <c r="F704" s="105" t="s">
        <v>531</v>
      </c>
      <c r="H704" s="105">
        <f>'Справка 6'!L14</f>
        <v>197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4">
        <f t="shared" si="44"/>
        <v>43190</v>
      </c>
      <c r="D705" s="105" t="s">
        <v>535</v>
      </c>
      <c r="E705" s="479">
        <v>9</v>
      </c>
      <c r="F705" s="105" t="s">
        <v>534</v>
      </c>
      <c r="H705" s="105">
        <f>'Справка 6'!L15</f>
        <v>497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4">
        <f t="shared" si="44"/>
        <v>43190</v>
      </c>
      <c r="D706" s="105" t="s">
        <v>537</v>
      </c>
      <c r="E706" s="47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4">
        <f t="shared" si="44"/>
        <v>43190</v>
      </c>
      <c r="D707" s="105" t="s">
        <v>540</v>
      </c>
      <c r="E707" s="47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4">
        <f t="shared" si="44"/>
        <v>43190</v>
      </c>
      <c r="D708" s="105" t="s">
        <v>543</v>
      </c>
      <c r="E708" s="479">
        <v>9</v>
      </c>
      <c r="F708" s="105" t="s">
        <v>542</v>
      </c>
      <c r="H708" s="105">
        <f>'Справка 6'!L18</f>
        <v>40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4">
        <f t="shared" si="44"/>
        <v>43190</v>
      </c>
      <c r="D709" s="105" t="s">
        <v>545</v>
      </c>
      <c r="E709" s="479">
        <v>9</v>
      </c>
      <c r="F709" s="105" t="s">
        <v>828</v>
      </c>
      <c r="H709" s="105">
        <f>'Справка 6'!L19</f>
        <v>1030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4">
        <f t="shared" si="44"/>
        <v>43190</v>
      </c>
      <c r="D710" s="105" t="s">
        <v>547</v>
      </c>
      <c r="E710" s="47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4">
        <f t="shared" si="44"/>
        <v>43190</v>
      </c>
      <c r="D711" s="105" t="s">
        <v>549</v>
      </c>
      <c r="E711" s="47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4">
        <f t="shared" si="44"/>
        <v>43190</v>
      </c>
      <c r="D712" s="105" t="s">
        <v>553</v>
      </c>
      <c r="E712" s="47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4">
        <f t="shared" si="44"/>
        <v>43190</v>
      </c>
      <c r="D713" s="105" t="s">
        <v>555</v>
      </c>
      <c r="E713" s="479">
        <v>9</v>
      </c>
      <c r="F713" s="105" t="s">
        <v>554</v>
      </c>
      <c r="H713" s="105">
        <f>'Справка 6'!L24</f>
        <v>3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4">
        <f t="shared" si="44"/>
        <v>43190</v>
      </c>
      <c r="D714" s="105" t="s">
        <v>557</v>
      </c>
      <c r="E714" s="47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4">
        <f t="shared" si="44"/>
        <v>43190</v>
      </c>
      <c r="D715" s="105" t="s">
        <v>558</v>
      </c>
      <c r="E715" s="479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4">
        <f t="shared" si="44"/>
        <v>43190</v>
      </c>
      <c r="D716" s="105" t="s">
        <v>560</v>
      </c>
      <c r="E716" s="479">
        <v>9</v>
      </c>
      <c r="F716" s="105" t="s">
        <v>863</v>
      </c>
      <c r="H716" s="105">
        <f>'Справка 6'!L27</f>
        <v>3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4">
        <f aca="true" t="shared" si="47" ref="C717:C780">endDate</f>
        <v>43190</v>
      </c>
      <c r="D717" s="105" t="s">
        <v>562</v>
      </c>
      <c r="E717" s="47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4">
        <f t="shared" si="47"/>
        <v>43190</v>
      </c>
      <c r="D718" s="105" t="s">
        <v>563</v>
      </c>
      <c r="E718" s="47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4">
        <f t="shared" si="47"/>
        <v>43190</v>
      </c>
      <c r="D719" s="105" t="s">
        <v>564</v>
      </c>
      <c r="E719" s="47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4">
        <f t="shared" si="47"/>
        <v>43190</v>
      </c>
      <c r="D720" s="105" t="s">
        <v>565</v>
      </c>
      <c r="E720" s="47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4">
        <f t="shared" si="47"/>
        <v>43190</v>
      </c>
      <c r="D721" s="105" t="s">
        <v>566</v>
      </c>
      <c r="E721" s="47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4">
        <f t="shared" si="47"/>
        <v>43190</v>
      </c>
      <c r="D722" s="105" t="s">
        <v>568</v>
      </c>
      <c r="E722" s="47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4">
        <f t="shared" si="47"/>
        <v>43190</v>
      </c>
      <c r="D723" s="105" t="s">
        <v>569</v>
      </c>
      <c r="E723" s="47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4">
        <f t="shared" si="47"/>
        <v>43190</v>
      </c>
      <c r="D724" s="105" t="s">
        <v>571</v>
      </c>
      <c r="E724" s="47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4">
        <f t="shared" si="47"/>
        <v>43190</v>
      </c>
      <c r="D725" s="105" t="s">
        <v>573</v>
      </c>
      <c r="E725" s="47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4">
        <f t="shared" si="47"/>
        <v>43190</v>
      </c>
      <c r="D726" s="105" t="s">
        <v>575</v>
      </c>
      <c r="E726" s="47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4">
        <f t="shared" si="47"/>
        <v>43190</v>
      </c>
      <c r="D727" s="105" t="s">
        <v>576</v>
      </c>
      <c r="E727" s="47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4">
        <f t="shared" si="47"/>
        <v>43190</v>
      </c>
      <c r="D728" s="105" t="s">
        <v>578</v>
      </c>
      <c r="E728" s="47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4">
        <f t="shared" si="47"/>
        <v>43190</v>
      </c>
      <c r="D729" s="105" t="s">
        <v>581</v>
      </c>
      <c r="E729" s="47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4">
        <f t="shared" si="47"/>
        <v>43190</v>
      </c>
      <c r="D730" s="105" t="s">
        <v>583</v>
      </c>
      <c r="E730" s="479">
        <v>9</v>
      </c>
      <c r="F730" s="105" t="s">
        <v>582</v>
      </c>
      <c r="H730" s="105">
        <f>'Справка 6'!L42</f>
        <v>1033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4">
        <f t="shared" si="47"/>
        <v>43190</v>
      </c>
      <c r="D731" s="105" t="s">
        <v>523</v>
      </c>
      <c r="E731" s="47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4">
        <f t="shared" si="47"/>
        <v>43190</v>
      </c>
      <c r="D732" s="105" t="s">
        <v>526</v>
      </c>
      <c r="E732" s="479">
        <v>10</v>
      </c>
      <c r="F732" s="105" t="s">
        <v>525</v>
      </c>
      <c r="H732" s="105">
        <f>'Справка 6'!M12</f>
        <v>13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4">
        <f t="shared" si="47"/>
        <v>43190</v>
      </c>
      <c r="D733" s="105" t="s">
        <v>529</v>
      </c>
      <c r="E733" s="479">
        <v>10</v>
      </c>
      <c r="F733" s="105" t="s">
        <v>528</v>
      </c>
      <c r="H733" s="105">
        <f>'Справка 6'!M13</f>
        <v>69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4">
        <f t="shared" si="47"/>
        <v>43190</v>
      </c>
      <c r="D734" s="105" t="s">
        <v>532</v>
      </c>
      <c r="E734" s="479">
        <v>10</v>
      </c>
      <c r="F734" s="105" t="s">
        <v>531</v>
      </c>
      <c r="H734" s="105">
        <f>'Справка 6'!M14</f>
        <v>28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4">
        <f t="shared" si="47"/>
        <v>43190</v>
      </c>
      <c r="D735" s="105" t="s">
        <v>535</v>
      </c>
      <c r="E735" s="479">
        <v>10</v>
      </c>
      <c r="F735" s="105" t="s">
        <v>534</v>
      </c>
      <c r="H735" s="105">
        <f>'Справка 6'!M15</f>
        <v>167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4">
        <f t="shared" si="47"/>
        <v>43190</v>
      </c>
      <c r="D736" s="105" t="s">
        <v>537</v>
      </c>
      <c r="E736" s="47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4">
        <f t="shared" si="47"/>
        <v>43190</v>
      </c>
      <c r="D737" s="105" t="s">
        <v>540</v>
      </c>
      <c r="E737" s="47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4">
        <f t="shared" si="47"/>
        <v>43190</v>
      </c>
      <c r="D738" s="105" t="s">
        <v>543</v>
      </c>
      <c r="E738" s="479">
        <v>10</v>
      </c>
      <c r="F738" s="105" t="s">
        <v>542</v>
      </c>
      <c r="H738" s="105">
        <f>'Справка 6'!M18</f>
        <v>58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4">
        <f t="shared" si="47"/>
        <v>43190</v>
      </c>
      <c r="D739" s="105" t="s">
        <v>545</v>
      </c>
      <c r="E739" s="479">
        <v>10</v>
      </c>
      <c r="F739" s="105" t="s">
        <v>828</v>
      </c>
      <c r="H739" s="105">
        <f>'Справка 6'!M19</f>
        <v>335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4">
        <f t="shared" si="47"/>
        <v>43190</v>
      </c>
      <c r="D740" s="105" t="s">
        <v>547</v>
      </c>
      <c r="E740" s="47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4">
        <f t="shared" si="47"/>
        <v>43190</v>
      </c>
      <c r="D741" s="105" t="s">
        <v>549</v>
      </c>
      <c r="E741" s="47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4">
        <f t="shared" si="47"/>
        <v>43190</v>
      </c>
      <c r="D742" s="105" t="s">
        <v>553</v>
      </c>
      <c r="E742" s="47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4">
        <f t="shared" si="47"/>
        <v>43190</v>
      </c>
      <c r="D743" s="105" t="s">
        <v>555</v>
      </c>
      <c r="E743" s="479">
        <v>10</v>
      </c>
      <c r="F743" s="105" t="s">
        <v>554</v>
      </c>
      <c r="H743" s="105">
        <f>'Справка 6'!M24</f>
        <v>8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4">
        <f t="shared" si="47"/>
        <v>43190</v>
      </c>
      <c r="D744" s="105" t="s">
        <v>557</v>
      </c>
      <c r="E744" s="47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4">
        <f t="shared" si="47"/>
        <v>43190</v>
      </c>
      <c r="D745" s="105" t="s">
        <v>558</v>
      </c>
      <c r="E745" s="47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4">
        <f t="shared" si="47"/>
        <v>43190</v>
      </c>
      <c r="D746" s="105" t="s">
        <v>560</v>
      </c>
      <c r="E746" s="479">
        <v>10</v>
      </c>
      <c r="F746" s="105" t="s">
        <v>863</v>
      </c>
      <c r="H746" s="105">
        <f>'Справка 6'!M27</f>
        <v>8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4">
        <f t="shared" si="47"/>
        <v>43190</v>
      </c>
      <c r="D747" s="105" t="s">
        <v>562</v>
      </c>
      <c r="E747" s="47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4">
        <f t="shared" si="47"/>
        <v>43190</v>
      </c>
      <c r="D748" s="105" t="s">
        <v>563</v>
      </c>
      <c r="E748" s="47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4">
        <f t="shared" si="47"/>
        <v>43190</v>
      </c>
      <c r="D749" s="105" t="s">
        <v>564</v>
      </c>
      <c r="E749" s="47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4">
        <f t="shared" si="47"/>
        <v>43190</v>
      </c>
      <c r="D750" s="105" t="s">
        <v>565</v>
      </c>
      <c r="E750" s="47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4">
        <f t="shared" si="47"/>
        <v>43190</v>
      </c>
      <c r="D751" s="105" t="s">
        <v>566</v>
      </c>
      <c r="E751" s="47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4">
        <f t="shared" si="47"/>
        <v>43190</v>
      </c>
      <c r="D752" s="105" t="s">
        <v>568</v>
      </c>
      <c r="E752" s="47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4">
        <f t="shared" si="47"/>
        <v>43190</v>
      </c>
      <c r="D753" s="105" t="s">
        <v>569</v>
      </c>
      <c r="E753" s="47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4">
        <f t="shared" si="47"/>
        <v>43190</v>
      </c>
      <c r="D754" s="105" t="s">
        <v>571</v>
      </c>
      <c r="E754" s="47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4">
        <f t="shared" si="47"/>
        <v>43190</v>
      </c>
      <c r="D755" s="105" t="s">
        <v>573</v>
      </c>
      <c r="E755" s="47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4">
        <f t="shared" si="47"/>
        <v>43190</v>
      </c>
      <c r="D756" s="105" t="s">
        <v>575</v>
      </c>
      <c r="E756" s="47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4">
        <f t="shared" si="47"/>
        <v>43190</v>
      </c>
      <c r="D757" s="105" t="s">
        <v>576</v>
      </c>
      <c r="E757" s="47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4">
        <f t="shared" si="47"/>
        <v>43190</v>
      </c>
      <c r="D758" s="105" t="s">
        <v>578</v>
      </c>
      <c r="E758" s="47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4">
        <f t="shared" si="47"/>
        <v>43190</v>
      </c>
      <c r="D759" s="105" t="s">
        <v>581</v>
      </c>
      <c r="E759" s="47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4">
        <f t="shared" si="47"/>
        <v>43190</v>
      </c>
      <c r="D760" s="105" t="s">
        <v>583</v>
      </c>
      <c r="E760" s="479">
        <v>10</v>
      </c>
      <c r="F760" s="105" t="s">
        <v>582</v>
      </c>
      <c r="H760" s="105">
        <f>'Справка 6'!M42</f>
        <v>343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4">
        <f t="shared" si="47"/>
        <v>43190</v>
      </c>
      <c r="D761" s="105" t="s">
        <v>523</v>
      </c>
      <c r="E761" s="47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4">
        <f t="shared" si="47"/>
        <v>43190</v>
      </c>
      <c r="D762" s="105" t="s">
        <v>526</v>
      </c>
      <c r="E762" s="479">
        <v>11</v>
      </c>
      <c r="F762" s="105" t="s">
        <v>525</v>
      </c>
      <c r="H762" s="105">
        <f>'Справка 6'!N12</f>
        <v>10520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4">
        <f t="shared" si="47"/>
        <v>43190</v>
      </c>
      <c r="D763" s="105" t="s">
        <v>529</v>
      </c>
      <c r="E763" s="479">
        <v>11</v>
      </c>
      <c r="F763" s="105" t="s">
        <v>528</v>
      </c>
      <c r="H763" s="105">
        <f>'Справка 6'!N13</f>
        <v>6167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4">
        <f t="shared" si="47"/>
        <v>43190</v>
      </c>
      <c r="D764" s="105" t="s">
        <v>532</v>
      </c>
      <c r="E764" s="479">
        <v>11</v>
      </c>
      <c r="F764" s="105" t="s">
        <v>531</v>
      </c>
      <c r="H764" s="105">
        <f>'Справка 6'!N14</f>
        <v>11520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4">
        <f t="shared" si="47"/>
        <v>43190</v>
      </c>
      <c r="D765" s="105" t="s">
        <v>535</v>
      </c>
      <c r="E765" s="479">
        <v>11</v>
      </c>
      <c r="F765" s="105" t="s">
        <v>534</v>
      </c>
      <c r="H765" s="105">
        <f>'Справка 6'!N15</f>
        <v>11400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4">
        <f t="shared" si="47"/>
        <v>43190</v>
      </c>
      <c r="D766" s="105" t="s">
        <v>537</v>
      </c>
      <c r="E766" s="479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4">
        <f t="shared" si="47"/>
        <v>43190</v>
      </c>
      <c r="D767" s="105" t="s">
        <v>540</v>
      </c>
      <c r="E767" s="47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4">
        <f t="shared" si="47"/>
        <v>43190</v>
      </c>
      <c r="D768" s="105" t="s">
        <v>543</v>
      </c>
      <c r="E768" s="479">
        <v>11</v>
      </c>
      <c r="F768" s="105" t="s">
        <v>542</v>
      </c>
      <c r="H768" s="105">
        <f>'Справка 6'!N18</f>
        <v>2171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4">
        <f t="shared" si="47"/>
        <v>43190</v>
      </c>
      <c r="D769" s="105" t="s">
        <v>545</v>
      </c>
      <c r="E769" s="479">
        <v>11</v>
      </c>
      <c r="F769" s="105" t="s">
        <v>828</v>
      </c>
      <c r="H769" s="105">
        <f>'Справка 6'!N19</f>
        <v>41778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4">
        <f t="shared" si="47"/>
        <v>43190</v>
      </c>
      <c r="D770" s="105" t="s">
        <v>547</v>
      </c>
      <c r="E770" s="47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4">
        <f t="shared" si="47"/>
        <v>43190</v>
      </c>
      <c r="D771" s="105" t="s">
        <v>549</v>
      </c>
      <c r="E771" s="47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4">
        <f t="shared" si="47"/>
        <v>43190</v>
      </c>
      <c r="D772" s="105" t="s">
        <v>553</v>
      </c>
      <c r="E772" s="47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4">
        <f t="shared" si="47"/>
        <v>43190</v>
      </c>
      <c r="D773" s="105" t="s">
        <v>555</v>
      </c>
      <c r="E773" s="479">
        <v>11</v>
      </c>
      <c r="F773" s="105" t="s">
        <v>554</v>
      </c>
      <c r="H773" s="105">
        <f>'Справка 6'!N24</f>
        <v>235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4">
        <f t="shared" si="47"/>
        <v>43190</v>
      </c>
      <c r="D774" s="105" t="s">
        <v>557</v>
      </c>
      <c r="E774" s="47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4">
        <f t="shared" si="47"/>
        <v>43190</v>
      </c>
      <c r="D775" s="105" t="s">
        <v>558</v>
      </c>
      <c r="E775" s="479">
        <v>11</v>
      </c>
      <c r="F775" s="105" t="s">
        <v>542</v>
      </c>
      <c r="H775" s="105">
        <f>'Справка 6'!N26</f>
        <v>72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4">
        <f t="shared" si="47"/>
        <v>43190</v>
      </c>
      <c r="D776" s="105" t="s">
        <v>560</v>
      </c>
      <c r="E776" s="479">
        <v>11</v>
      </c>
      <c r="F776" s="105" t="s">
        <v>863</v>
      </c>
      <c r="H776" s="105">
        <f>'Справка 6'!N27</f>
        <v>307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4">
        <f t="shared" si="47"/>
        <v>43190</v>
      </c>
      <c r="D777" s="105" t="s">
        <v>562</v>
      </c>
      <c r="E777" s="47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4">
        <f t="shared" si="47"/>
        <v>43190</v>
      </c>
      <c r="D778" s="105" t="s">
        <v>563</v>
      </c>
      <c r="E778" s="47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4">
        <f t="shared" si="47"/>
        <v>43190</v>
      </c>
      <c r="D779" s="105" t="s">
        <v>564</v>
      </c>
      <c r="E779" s="47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4">
        <f t="shared" si="47"/>
        <v>43190</v>
      </c>
      <c r="D780" s="105" t="s">
        <v>565</v>
      </c>
      <c r="E780" s="47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4">
        <f aca="true" t="shared" si="50" ref="C781:C844">endDate</f>
        <v>43190</v>
      </c>
      <c r="D781" s="105" t="s">
        <v>566</v>
      </c>
      <c r="E781" s="47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4">
        <f t="shared" si="50"/>
        <v>43190</v>
      </c>
      <c r="D782" s="105" t="s">
        <v>568</v>
      </c>
      <c r="E782" s="47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4">
        <f t="shared" si="50"/>
        <v>43190</v>
      </c>
      <c r="D783" s="105" t="s">
        <v>569</v>
      </c>
      <c r="E783" s="47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4">
        <f t="shared" si="50"/>
        <v>43190</v>
      </c>
      <c r="D784" s="105" t="s">
        <v>571</v>
      </c>
      <c r="E784" s="47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4">
        <f t="shared" si="50"/>
        <v>43190</v>
      </c>
      <c r="D785" s="105" t="s">
        <v>573</v>
      </c>
      <c r="E785" s="47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4">
        <f t="shared" si="50"/>
        <v>43190</v>
      </c>
      <c r="D786" s="105" t="s">
        <v>575</v>
      </c>
      <c r="E786" s="47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4">
        <f t="shared" si="50"/>
        <v>43190</v>
      </c>
      <c r="D787" s="105" t="s">
        <v>576</v>
      </c>
      <c r="E787" s="47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4">
        <f t="shared" si="50"/>
        <v>43190</v>
      </c>
      <c r="D788" s="105" t="s">
        <v>578</v>
      </c>
      <c r="E788" s="47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4">
        <f t="shared" si="50"/>
        <v>43190</v>
      </c>
      <c r="D789" s="105" t="s">
        <v>581</v>
      </c>
      <c r="E789" s="47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4">
        <f t="shared" si="50"/>
        <v>43190</v>
      </c>
      <c r="D790" s="105" t="s">
        <v>583</v>
      </c>
      <c r="E790" s="479">
        <v>11</v>
      </c>
      <c r="F790" s="105" t="s">
        <v>582</v>
      </c>
      <c r="H790" s="105">
        <f>'Справка 6'!N42</f>
        <v>42085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4">
        <f t="shared" si="50"/>
        <v>43190</v>
      </c>
      <c r="D791" s="105" t="s">
        <v>523</v>
      </c>
      <c r="E791" s="47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4">
        <f t="shared" si="50"/>
        <v>43190</v>
      </c>
      <c r="D792" s="105" t="s">
        <v>526</v>
      </c>
      <c r="E792" s="47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4">
        <f t="shared" si="50"/>
        <v>43190</v>
      </c>
      <c r="D793" s="105" t="s">
        <v>529</v>
      </c>
      <c r="E793" s="47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4">
        <f t="shared" si="50"/>
        <v>43190</v>
      </c>
      <c r="D794" s="105" t="s">
        <v>532</v>
      </c>
      <c r="E794" s="47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4">
        <f t="shared" si="50"/>
        <v>43190</v>
      </c>
      <c r="D795" s="105" t="s">
        <v>535</v>
      </c>
      <c r="E795" s="47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4">
        <f t="shared" si="50"/>
        <v>43190</v>
      </c>
      <c r="D796" s="105" t="s">
        <v>537</v>
      </c>
      <c r="E796" s="47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4">
        <f t="shared" si="50"/>
        <v>43190</v>
      </c>
      <c r="D797" s="105" t="s">
        <v>540</v>
      </c>
      <c r="E797" s="47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4">
        <f t="shared" si="50"/>
        <v>43190</v>
      </c>
      <c r="D798" s="105" t="s">
        <v>543</v>
      </c>
      <c r="E798" s="47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4">
        <f t="shared" si="50"/>
        <v>43190</v>
      </c>
      <c r="D799" s="105" t="s">
        <v>545</v>
      </c>
      <c r="E799" s="47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4">
        <f t="shared" si="50"/>
        <v>43190</v>
      </c>
      <c r="D800" s="105" t="s">
        <v>547</v>
      </c>
      <c r="E800" s="47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4">
        <f t="shared" si="50"/>
        <v>43190</v>
      </c>
      <c r="D801" s="105" t="s">
        <v>549</v>
      </c>
      <c r="E801" s="47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4">
        <f t="shared" si="50"/>
        <v>43190</v>
      </c>
      <c r="D802" s="105" t="s">
        <v>553</v>
      </c>
      <c r="E802" s="47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4">
        <f t="shared" si="50"/>
        <v>43190</v>
      </c>
      <c r="D803" s="105" t="s">
        <v>555</v>
      </c>
      <c r="E803" s="47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4">
        <f t="shared" si="50"/>
        <v>43190</v>
      </c>
      <c r="D804" s="105" t="s">
        <v>557</v>
      </c>
      <c r="E804" s="47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4">
        <f t="shared" si="50"/>
        <v>43190</v>
      </c>
      <c r="D805" s="105" t="s">
        <v>558</v>
      </c>
      <c r="E805" s="47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4">
        <f t="shared" si="50"/>
        <v>43190</v>
      </c>
      <c r="D806" s="105" t="s">
        <v>560</v>
      </c>
      <c r="E806" s="47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4">
        <f t="shared" si="50"/>
        <v>43190</v>
      </c>
      <c r="D807" s="105" t="s">
        <v>562</v>
      </c>
      <c r="E807" s="47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4">
        <f t="shared" si="50"/>
        <v>43190</v>
      </c>
      <c r="D808" s="105" t="s">
        <v>563</v>
      </c>
      <c r="E808" s="47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4">
        <f t="shared" si="50"/>
        <v>43190</v>
      </c>
      <c r="D809" s="105" t="s">
        <v>564</v>
      </c>
      <c r="E809" s="47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4">
        <f t="shared" si="50"/>
        <v>43190</v>
      </c>
      <c r="D810" s="105" t="s">
        <v>565</v>
      </c>
      <c r="E810" s="47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4">
        <f t="shared" si="50"/>
        <v>43190</v>
      </c>
      <c r="D811" s="105" t="s">
        <v>566</v>
      </c>
      <c r="E811" s="47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4">
        <f t="shared" si="50"/>
        <v>43190</v>
      </c>
      <c r="D812" s="105" t="s">
        <v>568</v>
      </c>
      <c r="E812" s="47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4">
        <f t="shared" si="50"/>
        <v>43190</v>
      </c>
      <c r="D813" s="105" t="s">
        <v>569</v>
      </c>
      <c r="E813" s="47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4">
        <f t="shared" si="50"/>
        <v>43190</v>
      </c>
      <c r="D814" s="105" t="s">
        <v>571</v>
      </c>
      <c r="E814" s="47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4">
        <f t="shared" si="50"/>
        <v>43190</v>
      </c>
      <c r="D815" s="105" t="s">
        <v>573</v>
      </c>
      <c r="E815" s="47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4">
        <f t="shared" si="50"/>
        <v>43190</v>
      </c>
      <c r="D816" s="105" t="s">
        <v>575</v>
      </c>
      <c r="E816" s="47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4">
        <f t="shared" si="50"/>
        <v>43190</v>
      </c>
      <c r="D817" s="105" t="s">
        <v>576</v>
      </c>
      <c r="E817" s="47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4">
        <f t="shared" si="50"/>
        <v>43190</v>
      </c>
      <c r="D818" s="105" t="s">
        <v>578</v>
      </c>
      <c r="E818" s="47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4">
        <f t="shared" si="50"/>
        <v>43190</v>
      </c>
      <c r="D819" s="105" t="s">
        <v>581</v>
      </c>
      <c r="E819" s="47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4">
        <f t="shared" si="50"/>
        <v>43190</v>
      </c>
      <c r="D820" s="105" t="s">
        <v>583</v>
      </c>
      <c r="E820" s="47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4">
        <f t="shared" si="50"/>
        <v>43190</v>
      </c>
      <c r="D821" s="105" t="s">
        <v>523</v>
      </c>
      <c r="E821" s="47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4">
        <f t="shared" si="50"/>
        <v>43190</v>
      </c>
      <c r="D822" s="105" t="s">
        <v>526</v>
      </c>
      <c r="E822" s="47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4">
        <f t="shared" si="50"/>
        <v>43190</v>
      </c>
      <c r="D823" s="105" t="s">
        <v>529</v>
      </c>
      <c r="E823" s="47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4">
        <f t="shared" si="50"/>
        <v>43190</v>
      </c>
      <c r="D824" s="105" t="s">
        <v>532</v>
      </c>
      <c r="E824" s="47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4">
        <f t="shared" si="50"/>
        <v>43190</v>
      </c>
      <c r="D825" s="105" t="s">
        <v>535</v>
      </c>
      <c r="E825" s="47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4">
        <f t="shared" si="50"/>
        <v>43190</v>
      </c>
      <c r="D826" s="105" t="s">
        <v>537</v>
      </c>
      <c r="E826" s="47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4">
        <f t="shared" si="50"/>
        <v>43190</v>
      </c>
      <c r="D827" s="105" t="s">
        <v>540</v>
      </c>
      <c r="E827" s="47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4">
        <f t="shared" si="50"/>
        <v>43190</v>
      </c>
      <c r="D828" s="105" t="s">
        <v>543</v>
      </c>
      <c r="E828" s="47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4">
        <f t="shared" si="50"/>
        <v>43190</v>
      </c>
      <c r="D829" s="105" t="s">
        <v>545</v>
      </c>
      <c r="E829" s="47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4">
        <f t="shared" si="50"/>
        <v>43190</v>
      </c>
      <c r="D830" s="105" t="s">
        <v>547</v>
      </c>
      <c r="E830" s="47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4">
        <f t="shared" si="50"/>
        <v>43190</v>
      </c>
      <c r="D831" s="105" t="s">
        <v>549</v>
      </c>
      <c r="E831" s="47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4">
        <f t="shared" si="50"/>
        <v>43190</v>
      </c>
      <c r="D832" s="105" t="s">
        <v>553</v>
      </c>
      <c r="E832" s="47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4">
        <f t="shared" si="50"/>
        <v>43190</v>
      </c>
      <c r="D833" s="105" t="s">
        <v>555</v>
      </c>
      <c r="E833" s="47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4">
        <f t="shared" si="50"/>
        <v>43190</v>
      </c>
      <c r="D834" s="105" t="s">
        <v>557</v>
      </c>
      <c r="E834" s="47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4">
        <f t="shared" si="50"/>
        <v>43190</v>
      </c>
      <c r="D835" s="105" t="s">
        <v>558</v>
      </c>
      <c r="E835" s="47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4">
        <f t="shared" si="50"/>
        <v>43190</v>
      </c>
      <c r="D836" s="105" t="s">
        <v>560</v>
      </c>
      <c r="E836" s="47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4">
        <f t="shared" si="50"/>
        <v>43190</v>
      </c>
      <c r="D837" s="105" t="s">
        <v>562</v>
      </c>
      <c r="E837" s="47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4">
        <f t="shared" si="50"/>
        <v>43190</v>
      </c>
      <c r="D838" s="105" t="s">
        <v>563</v>
      </c>
      <c r="E838" s="47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4">
        <f t="shared" si="50"/>
        <v>43190</v>
      </c>
      <c r="D839" s="105" t="s">
        <v>564</v>
      </c>
      <c r="E839" s="47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4">
        <f t="shared" si="50"/>
        <v>43190</v>
      </c>
      <c r="D840" s="105" t="s">
        <v>565</v>
      </c>
      <c r="E840" s="47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4">
        <f t="shared" si="50"/>
        <v>43190</v>
      </c>
      <c r="D841" s="105" t="s">
        <v>566</v>
      </c>
      <c r="E841" s="47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4">
        <f t="shared" si="50"/>
        <v>43190</v>
      </c>
      <c r="D842" s="105" t="s">
        <v>568</v>
      </c>
      <c r="E842" s="47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4">
        <f t="shared" si="50"/>
        <v>43190</v>
      </c>
      <c r="D843" s="105" t="s">
        <v>569</v>
      </c>
      <c r="E843" s="47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4">
        <f t="shared" si="50"/>
        <v>43190</v>
      </c>
      <c r="D844" s="105" t="s">
        <v>571</v>
      </c>
      <c r="E844" s="47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4">
        <f aca="true" t="shared" si="53" ref="C845:C910">endDate</f>
        <v>43190</v>
      </c>
      <c r="D845" s="105" t="s">
        <v>573</v>
      </c>
      <c r="E845" s="47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4">
        <f t="shared" si="53"/>
        <v>43190</v>
      </c>
      <c r="D846" s="105" t="s">
        <v>575</v>
      </c>
      <c r="E846" s="47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4">
        <f t="shared" si="53"/>
        <v>43190</v>
      </c>
      <c r="D847" s="105" t="s">
        <v>576</v>
      </c>
      <c r="E847" s="47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4">
        <f t="shared" si="53"/>
        <v>43190</v>
      </c>
      <c r="D848" s="105" t="s">
        <v>578</v>
      </c>
      <c r="E848" s="47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4">
        <f t="shared" si="53"/>
        <v>43190</v>
      </c>
      <c r="D849" s="105" t="s">
        <v>581</v>
      </c>
      <c r="E849" s="47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4">
        <f t="shared" si="53"/>
        <v>43190</v>
      </c>
      <c r="D850" s="105" t="s">
        <v>583</v>
      </c>
      <c r="E850" s="47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4">
        <f t="shared" si="53"/>
        <v>43190</v>
      </c>
      <c r="D851" s="105" t="s">
        <v>523</v>
      </c>
      <c r="E851" s="47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4">
        <f t="shared" si="53"/>
        <v>43190</v>
      </c>
      <c r="D852" s="105" t="s">
        <v>526</v>
      </c>
      <c r="E852" s="479">
        <v>14</v>
      </c>
      <c r="F852" s="105" t="s">
        <v>525</v>
      </c>
      <c r="H852" s="105">
        <f>'Справка 6'!Q12</f>
        <v>10520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4">
        <f t="shared" si="53"/>
        <v>43190</v>
      </c>
      <c r="D853" s="105" t="s">
        <v>529</v>
      </c>
      <c r="E853" s="479">
        <v>14</v>
      </c>
      <c r="F853" s="105" t="s">
        <v>528</v>
      </c>
      <c r="H853" s="105">
        <f>'Справка 6'!Q13</f>
        <v>6167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4">
        <f t="shared" si="53"/>
        <v>43190</v>
      </c>
      <c r="D854" s="105" t="s">
        <v>532</v>
      </c>
      <c r="E854" s="479">
        <v>14</v>
      </c>
      <c r="F854" s="105" t="s">
        <v>531</v>
      </c>
      <c r="H854" s="105">
        <f>'Справка 6'!Q14</f>
        <v>11520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4">
        <f t="shared" si="53"/>
        <v>43190</v>
      </c>
      <c r="D855" s="105" t="s">
        <v>535</v>
      </c>
      <c r="E855" s="479">
        <v>14</v>
      </c>
      <c r="F855" s="105" t="s">
        <v>534</v>
      </c>
      <c r="H855" s="105">
        <f>'Справка 6'!Q15</f>
        <v>11400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4">
        <f t="shared" si="53"/>
        <v>43190</v>
      </c>
      <c r="D856" s="105" t="s">
        <v>537</v>
      </c>
      <c r="E856" s="479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4">
        <f t="shared" si="53"/>
        <v>43190</v>
      </c>
      <c r="D857" s="105" t="s">
        <v>540</v>
      </c>
      <c r="E857" s="47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4">
        <f t="shared" si="53"/>
        <v>43190</v>
      </c>
      <c r="D858" s="105" t="s">
        <v>543</v>
      </c>
      <c r="E858" s="479">
        <v>14</v>
      </c>
      <c r="F858" s="105" t="s">
        <v>542</v>
      </c>
      <c r="H858" s="105">
        <f>'Справка 6'!Q18</f>
        <v>2171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4">
        <f t="shared" si="53"/>
        <v>43190</v>
      </c>
      <c r="D859" s="105" t="s">
        <v>545</v>
      </c>
      <c r="E859" s="479">
        <v>14</v>
      </c>
      <c r="F859" s="105" t="s">
        <v>828</v>
      </c>
      <c r="H859" s="105">
        <f>'Справка 6'!Q19</f>
        <v>41778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4">
        <f t="shared" si="53"/>
        <v>43190</v>
      </c>
      <c r="D860" s="105" t="s">
        <v>547</v>
      </c>
      <c r="E860" s="47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4">
        <f t="shared" si="53"/>
        <v>43190</v>
      </c>
      <c r="D861" s="105" t="s">
        <v>549</v>
      </c>
      <c r="E861" s="47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4">
        <f t="shared" si="53"/>
        <v>43190</v>
      </c>
      <c r="D862" s="105" t="s">
        <v>553</v>
      </c>
      <c r="E862" s="47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4">
        <f t="shared" si="53"/>
        <v>43190</v>
      </c>
      <c r="D863" s="105" t="s">
        <v>555</v>
      </c>
      <c r="E863" s="479">
        <v>14</v>
      </c>
      <c r="F863" s="105" t="s">
        <v>554</v>
      </c>
      <c r="H863" s="105">
        <f>'Справка 6'!Q24</f>
        <v>235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4">
        <f t="shared" si="53"/>
        <v>43190</v>
      </c>
      <c r="D864" s="105" t="s">
        <v>557</v>
      </c>
      <c r="E864" s="47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4">
        <f t="shared" si="53"/>
        <v>43190</v>
      </c>
      <c r="D865" s="105" t="s">
        <v>558</v>
      </c>
      <c r="E865" s="479">
        <v>14</v>
      </c>
      <c r="F865" s="105" t="s">
        <v>542</v>
      </c>
      <c r="H865" s="105">
        <f>'Справка 6'!Q26</f>
        <v>72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4">
        <f t="shared" si="53"/>
        <v>43190</v>
      </c>
      <c r="D866" s="105" t="s">
        <v>560</v>
      </c>
      <c r="E866" s="479">
        <v>14</v>
      </c>
      <c r="F866" s="105" t="s">
        <v>863</v>
      </c>
      <c r="H866" s="105">
        <f>'Справка 6'!Q27</f>
        <v>307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4">
        <f t="shared" si="53"/>
        <v>43190</v>
      </c>
      <c r="D867" s="105" t="s">
        <v>562</v>
      </c>
      <c r="E867" s="47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4">
        <f t="shared" si="53"/>
        <v>43190</v>
      </c>
      <c r="D868" s="105" t="s">
        <v>563</v>
      </c>
      <c r="E868" s="47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4">
        <f t="shared" si="53"/>
        <v>43190</v>
      </c>
      <c r="D869" s="105" t="s">
        <v>564</v>
      </c>
      <c r="E869" s="47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4">
        <f t="shared" si="53"/>
        <v>43190</v>
      </c>
      <c r="D870" s="105" t="s">
        <v>565</v>
      </c>
      <c r="E870" s="47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4">
        <f t="shared" si="53"/>
        <v>43190</v>
      </c>
      <c r="D871" s="105" t="s">
        <v>566</v>
      </c>
      <c r="E871" s="47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4">
        <f t="shared" si="53"/>
        <v>43190</v>
      </c>
      <c r="D872" s="105" t="s">
        <v>568</v>
      </c>
      <c r="E872" s="47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4">
        <f t="shared" si="53"/>
        <v>43190</v>
      </c>
      <c r="D873" s="105" t="s">
        <v>569</v>
      </c>
      <c r="E873" s="47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4">
        <f t="shared" si="53"/>
        <v>43190</v>
      </c>
      <c r="D874" s="105" t="s">
        <v>571</v>
      </c>
      <c r="E874" s="47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4">
        <f t="shared" si="53"/>
        <v>43190</v>
      </c>
      <c r="D875" s="105" t="s">
        <v>573</v>
      </c>
      <c r="E875" s="47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4">
        <f t="shared" si="53"/>
        <v>43190</v>
      </c>
      <c r="D876" s="105" t="s">
        <v>575</v>
      </c>
      <c r="E876" s="47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4">
        <f t="shared" si="53"/>
        <v>43190</v>
      </c>
      <c r="D877" s="105" t="s">
        <v>576</v>
      </c>
      <c r="E877" s="47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4">
        <f t="shared" si="53"/>
        <v>43190</v>
      </c>
      <c r="D878" s="105" t="s">
        <v>578</v>
      </c>
      <c r="E878" s="47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4">
        <f t="shared" si="53"/>
        <v>43190</v>
      </c>
      <c r="D879" s="105" t="s">
        <v>581</v>
      </c>
      <c r="E879" s="47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4">
        <f t="shared" si="53"/>
        <v>43190</v>
      </c>
      <c r="D880" s="105" t="s">
        <v>583</v>
      </c>
      <c r="E880" s="479">
        <v>14</v>
      </c>
      <c r="F880" s="105" t="s">
        <v>582</v>
      </c>
      <c r="H880" s="105">
        <f>'Справка 6'!Q42</f>
        <v>42085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4">
        <f t="shared" si="53"/>
        <v>43190</v>
      </c>
      <c r="D881" s="105" t="s">
        <v>523</v>
      </c>
      <c r="E881" s="479">
        <v>15</v>
      </c>
      <c r="F881" s="105" t="s">
        <v>522</v>
      </c>
      <c r="H881" s="105">
        <f>'Справка 6'!R11</f>
        <v>40509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4">
        <f t="shared" si="53"/>
        <v>43190</v>
      </c>
      <c r="D882" s="105" t="s">
        <v>526</v>
      </c>
      <c r="E882" s="479">
        <v>15</v>
      </c>
      <c r="F882" s="105" t="s">
        <v>525</v>
      </c>
      <c r="H882" s="105">
        <f>'Справка 6'!R12</f>
        <v>14196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4">
        <f t="shared" si="53"/>
        <v>43190</v>
      </c>
      <c r="D883" s="105" t="s">
        <v>529</v>
      </c>
      <c r="E883" s="479">
        <v>15</v>
      </c>
      <c r="F883" s="105" t="s">
        <v>528</v>
      </c>
      <c r="H883" s="105">
        <f>'Справка 6'!R13</f>
        <v>651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4">
        <f t="shared" si="53"/>
        <v>43190</v>
      </c>
      <c r="D884" s="105" t="s">
        <v>532</v>
      </c>
      <c r="E884" s="479">
        <v>15</v>
      </c>
      <c r="F884" s="105" t="s">
        <v>531</v>
      </c>
      <c r="H884" s="105">
        <f>'Справка 6'!R14</f>
        <v>6686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4">
        <f t="shared" si="53"/>
        <v>43190</v>
      </c>
      <c r="D885" s="105" t="s">
        <v>535</v>
      </c>
      <c r="E885" s="479">
        <v>15</v>
      </c>
      <c r="F885" s="105" t="s">
        <v>534</v>
      </c>
      <c r="H885" s="105">
        <f>'Справка 6'!R15</f>
        <v>7429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4">
        <f t="shared" si="53"/>
        <v>43190</v>
      </c>
      <c r="D886" s="105" t="s">
        <v>537</v>
      </c>
      <c r="E886" s="479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4">
        <f t="shared" si="53"/>
        <v>43190</v>
      </c>
      <c r="D887" s="105" t="s">
        <v>540</v>
      </c>
      <c r="E887" s="479">
        <v>15</v>
      </c>
      <c r="F887" s="105" t="s">
        <v>539</v>
      </c>
      <c r="H887" s="105">
        <f>'Справка 6'!R17</f>
        <v>632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4">
        <f t="shared" si="53"/>
        <v>43190</v>
      </c>
      <c r="D888" s="105" t="s">
        <v>543</v>
      </c>
      <c r="E888" s="479">
        <v>15</v>
      </c>
      <c r="F888" s="105" t="s">
        <v>542</v>
      </c>
      <c r="H888" s="105">
        <f>'Справка 6'!R18</f>
        <v>440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4">
        <f t="shared" si="53"/>
        <v>43190</v>
      </c>
      <c r="D889" s="105" t="s">
        <v>545</v>
      </c>
      <c r="E889" s="479">
        <v>15</v>
      </c>
      <c r="F889" s="105" t="s">
        <v>828</v>
      </c>
      <c r="H889" s="105">
        <f>'Справка 6'!R19</f>
        <v>70543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4">
        <f t="shared" si="53"/>
        <v>43190</v>
      </c>
      <c r="D890" s="105" t="s">
        <v>547</v>
      </c>
      <c r="E890" s="479">
        <v>15</v>
      </c>
      <c r="F890" s="105" t="s">
        <v>546</v>
      </c>
      <c r="H890" s="105">
        <f>'Справка 6'!R20</f>
        <v>19029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4">
        <f t="shared" si="53"/>
        <v>43190</v>
      </c>
      <c r="D891" s="105" t="s">
        <v>549</v>
      </c>
      <c r="E891" s="47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4">
        <f t="shared" si="53"/>
        <v>43190</v>
      </c>
      <c r="D892" s="105" t="s">
        <v>553</v>
      </c>
      <c r="E892" s="47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4">
        <f t="shared" si="53"/>
        <v>43190</v>
      </c>
      <c r="D893" s="105" t="s">
        <v>555</v>
      </c>
      <c r="E893" s="479">
        <v>15</v>
      </c>
      <c r="F893" s="105" t="s">
        <v>554</v>
      </c>
      <c r="H893" s="105">
        <f>'Справка 6'!R24</f>
        <v>9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4">
        <f t="shared" si="53"/>
        <v>43190</v>
      </c>
      <c r="D894" s="105" t="s">
        <v>557</v>
      </c>
      <c r="E894" s="47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4">
        <f t="shared" si="53"/>
        <v>43190</v>
      </c>
      <c r="D895" s="105" t="s">
        <v>558</v>
      </c>
      <c r="E895" s="479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4">
        <f t="shared" si="53"/>
        <v>43190</v>
      </c>
      <c r="D896" s="105" t="s">
        <v>560</v>
      </c>
      <c r="E896" s="479">
        <v>15</v>
      </c>
      <c r="F896" s="105" t="s">
        <v>863</v>
      </c>
      <c r="H896" s="105">
        <f>'Справка 6'!R27</f>
        <v>9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4">
        <f t="shared" si="53"/>
        <v>43190</v>
      </c>
      <c r="D897" s="105" t="s">
        <v>562</v>
      </c>
      <c r="E897" s="479">
        <v>15</v>
      </c>
      <c r="F897" s="105" t="s">
        <v>561</v>
      </c>
      <c r="H897" s="105">
        <f>'Справка 6'!R29</f>
        <v>4443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4">
        <f t="shared" si="53"/>
        <v>43190</v>
      </c>
      <c r="D898" s="105" t="s">
        <v>563</v>
      </c>
      <c r="E898" s="479">
        <v>15</v>
      </c>
      <c r="F898" s="105" t="s">
        <v>108</v>
      </c>
      <c r="H898" s="105">
        <f>'Справка 6'!R30</f>
        <v>1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4">
        <f t="shared" si="53"/>
        <v>43190</v>
      </c>
      <c r="D899" s="105" t="s">
        <v>564</v>
      </c>
      <c r="E899" s="47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4">
        <f t="shared" si="53"/>
        <v>43190</v>
      </c>
      <c r="D900" s="105" t="s">
        <v>565</v>
      </c>
      <c r="E900" s="479">
        <v>15</v>
      </c>
      <c r="F900" s="105" t="s">
        <v>113</v>
      </c>
      <c r="H900" s="105">
        <f>'Справка 6'!R32</f>
        <v>4442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4">
        <f t="shared" si="53"/>
        <v>43190</v>
      </c>
      <c r="D901" s="105" t="s">
        <v>566</v>
      </c>
      <c r="E901" s="47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4">
        <f t="shared" si="53"/>
        <v>43190</v>
      </c>
      <c r="D902" s="105" t="s">
        <v>568</v>
      </c>
      <c r="E902" s="47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4">
        <f t="shared" si="53"/>
        <v>43190</v>
      </c>
      <c r="D903" s="105" t="s">
        <v>569</v>
      </c>
      <c r="E903" s="47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4">
        <f t="shared" si="53"/>
        <v>43190</v>
      </c>
      <c r="D904" s="105" t="s">
        <v>571</v>
      </c>
      <c r="E904" s="47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4">
        <f t="shared" si="53"/>
        <v>43190</v>
      </c>
      <c r="D905" s="105" t="s">
        <v>573</v>
      </c>
      <c r="E905" s="47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4">
        <f t="shared" si="53"/>
        <v>43190</v>
      </c>
      <c r="D906" s="105" t="s">
        <v>575</v>
      </c>
      <c r="E906" s="47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4">
        <f t="shared" si="53"/>
        <v>43190</v>
      </c>
      <c r="D907" s="105" t="s">
        <v>576</v>
      </c>
      <c r="E907" s="47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4">
        <f t="shared" si="53"/>
        <v>43190</v>
      </c>
      <c r="D908" s="105" t="s">
        <v>578</v>
      </c>
      <c r="E908" s="479">
        <v>15</v>
      </c>
      <c r="F908" s="105" t="s">
        <v>827</v>
      </c>
      <c r="H908" s="105">
        <f>'Справка 6'!R40</f>
        <v>4443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4">
        <f t="shared" si="53"/>
        <v>43190</v>
      </c>
      <c r="D909" s="105" t="s">
        <v>581</v>
      </c>
      <c r="E909" s="47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4">
        <f t="shared" si="53"/>
        <v>43190</v>
      </c>
      <c r="D910" s="105" t="s">
        <v>583</v>
      </c>
      <c r="E910" s="479">
        <v>15</v>
      </c>
      <c r="F910" s="105" t="s">
        <v>582</v>
      </c>
      <c r="H910" s="105">
        <f>'Справка 6'!R42</f>
        <v>94024</v>
      </c>
    </row>
    <row r="911" spans="3:6" s="480" customFormat="1" ht="15.75">
      <c r="C911" s="563"/>
      <c r="F911" s="484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4">
        <f aca="true" t="shared" si="56" ref="C912:C975">endDate</f>
        <v>43190</v>
      </c>
      <c r="D912" s="105" t="s">
        <v>592</v>
      </c>
      <c r="E912" s="479">
        <v>1</v>
      </c>
      <c r="F912" s="105" t="s">
        <v>591</v>
      </c>
      <c r="G912" s="105" t="s">
        <v>865</v>
      </c>
      <c r="H912" s="481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4">
        <f t="shared" si="56"/>
        <v>43190</v>
      </c>
      <c r="D913" s="105" t="s">
        <v>595</v>
      </c>
      <c r="E913" s="479">
        <v>1</v>
      </c>
      <c r="F913" s="105" t="s">
        <v>594</v>
      </c>
      <c r="G913" s="105" t="s">
        <v>865</v>
      </c>
      <c r="H913" s="481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4">
        <f t="shared" si="56"/>
        <v>43190</v>
      </c>
      <c r="D914" s="105" t="s">
        <v>597</v>
      </c>
      <c r="E914" s="479">
        <v>1</v>
      </c>
      <c r="F914" s="105" t="s">
        <v>596</v>
      </c>
      <c r="G914" s="105" t="s">
        <v>865</v>
      </c>
      <c r="H914" s="481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4">
        <f t="shared" si="56"/>
        <v>43190</v>
      </c>
      <c r="D915" s="105" t="s">
        <v>599</v>
      </c>
      <c r="E915" s="479">
        <v>1</v>
      </c>
      <c r="F915" s="105" t="s">
        <v>598</v>
      </c>
      <c r="G915" s="105" t="s">
        <v>865</v>
      </c>
      <c r="H915" s="481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4">
        <f t="shared" si="56"/>
        <v>43190</v>
      </c>
      <c r="D916" s="105" t="s">
        <v>601</v>
      </c>
      <c r="E916" s="479">
        <v>1</v>
      </c>
      <c r="F916" s="105" t="s">
        <v>600</v>
      </c>
      <c r="G916" s="105" t="s">
        <v>865</v>
      </c>
      <c r="H916" s="481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4">
        <f t="shared" si="56"/>
        <v>43190</v>
      </c>
      <c r="D917" s="105" t="s">
        <v>603</v>
      </c>
      <c r="E917" s="479">
        <v>1</v>
      </c>
      <c r="F917" s="105" t="s">
        <v>602</v>
      </c>
      <c r="G917" s="105" t="s">
        <v>865</v>
      </c>
      <c r="H917" s="481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4">
        <f t="shared" si="56"/>
        <v>43190</v>
      </c>
      <c r="D918" s="105" t="s">
        <v>605</v>
      </c>
      <c r="E918" s="479">
        <v>1</v>
      </c>
      <c r="F918" s="105" t="s">
        <v>604</v>
      </c>
      <c r="G918" s="105" t="s">
        <v>865</v>
      </c>
      <c r="H918" s="481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4">
        <f t="shared" si="56"/>
        <v>43190</v>
      </c>
      <c r="D919" s="105" t="s">
        <v>607</v>
      </c>
      <c r="E919" s="479">
        <v>1</v>
      </c>
      <c r="F919" s="105" t="s">
        <v>606</v>
      </c>
      <c r="G919" s="105" t="s">
        <v>865</v>
      </c>
      <c r="H919" s="481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4">
        <f t="shared" si="56"/>
        <v>43190</v>
      </c>
      <c r="D920" s="105" t="s">
        <v>608</v>
      </c>
      <c r="E920" s="479">
        <v>1</v>
      </c>
      <c r="F920" s="105" t="s">
        <v>600</v>
      </c>
      <c r="G920" s="105" t="s">
        <v>865</v>
      </c>
      <c r="H920" s="481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4">
        <f t="shared" si="56"/>
        <v>43190</v>
      </c>
      <c r="D921" s="105" t="s">
        <v>610</v>
      </c>
      <c r="E921" s="479">
        <v>1</v>
      </c>
      <c r="F921" s="105" t="s">
        <v>593</v>
      </c>
      <c r="G921" s="105" t="s">
        <v>865</v>
      </c>
      <c r="H921" s="481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4">
        <f t="shared" si="56"/>
        <v>43190</v>
      </c>
      <c r="D922" s="105" t="s">
        <v>613</v>
      </c>
      <c r="E922" s="479">
        <v>1</v>
      </c>
      <c r="F922" s="105" t="s">
        <v>866</v>
      </c>
      <c r="G922" s="105" t="s">
        <v>865</v>
      </c>
      <c r="H922" s="481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4">
        <f t="shared" si="56"/>
        <v>43190</v>
      </c>
      <c r="D923" s="105" t="s">
        <v>616</v>
      </c>
      <c r="E923" s="479">
        <v>1</v>
      </c>
      <c r="F923" s="105" t="s">
        <v>615</v>
      </c>
      <c r="G923" s="105" t="s">
        <v>865</v>
      </c>
      <c r="H923" s="481">
        <f>'Справка 7'!C26</f>
        <v>20292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4">
        <f t="shared" si="56"/>
        <v>43190</v>
      </c>
      <c r="D924" s="105" t="s">
        <v>618</v>
      </c>
      <c r="E924" s="479">
        <v>1</v>
      </c>
      <c r="F924" s="105" t="s">
        <v>617</v>
      </c>
      <c r="G924" s="105" t="s">
        <v>865</v>
      </c>
      <c r="H924" s="481">
        <f>'Справка 7'!C27</f>
        <v>794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4">
        <f t="shared" si="56"/>
        <v>43190</v>
      </c>
      <c r="D925" s="105" t="s">
        <v>620</v>
      </c>
      <c r="E925" s="479">
        <v>1</v>
      </c>
      <c r="F925" s="105" t="s">
        <v>619</v>
      </c>
      <c r="G925" s="105" t="s">
        <v>865</v>
      </c>
      <c r="H925" s="481">
        <f>'Справка 7'!C28</f>
        <v>19498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4">
        <f t="shared" si="56"/>
        <v>43190</v>
      </c>
      <c r="D926" s="105" t="s">
        <v>622</v>
      </c>
      <c r="E926" s="479">
        <v>1</v>
      </c>
      <c r="F926" s="105" t="s">
        <v>621</v>
      </c>
      <c r="G926" s="105" t="s">
        <v>865</v>
      </c>
      <c r="H926" s="481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4">
        <f t="shared" si="56"/>
        <v>43190</v>
      </c>
      <c r="D927" s="105" t="s">
        <v>624</v>
      </c>
      <c r="E927" s="479">
        <v>1</v>
      </c>
      <c r="F927" s="105" t="s">
        <v>623</v>
      </c>
      <c r="G927" s="105" t="s">
        <v>865</v>
      </c>
      <c r="H927" s="481">
        <f>'Справка 7'!C30</f>
        <v>6322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4">
        <f t="shared" si="56"/>
        <v>43190</v>
      </c>
      <c r="D928" s="105" t="s">
        <v>626</v>
      </c>
      <c r="E928" s="479">
        <v>1</v>
      </c>
      <c r="F928" s="105" t="s">
        <v>625</v>
      </c>
      <c r="G928" s="105" t="s">
        <v>865</v>
      </c>
      <c r="H928" s="481">
        <f>'Справка 7'!C31</f>
        <v>1357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4">
        <f t="shared" si="56"/>
        <v>43190</v>
      </c>
      <c r="D929" s="105" t="s">
        <v>628</v>
      </c>
      <c r="E929" s="479">
        <v>1</v>
      </c>
      <c r="F929" s="105" t="s">
        <v>627</v>
      </c>
      <c r="G929" s="105" t="s">
        <v>865</v>
      </c>
      <c r="H929" s="481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4">
        <f t="shared" si="56"/>
        <v>43190</v>
      </c>
      <c r="D930" s="105" t="s">
        <v>630</v>
      </c>
      <c r="E930" s="479">
        <v>1</v>
      </c>
      <c r="F930" s="105" t="s">
        <v>629</v>
      </c>
      <c r="G930" s="105" t="s">
        <v>865</v>
      </c>
      <c r="H930" s="481">
        <f>'Справка 7'!C33</f>
        <v>116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4">
        <f t="shared" si="56"/>
        <v>43190</v>
      </c>
      <c r="D931" s="105" t="s">
        <v>632</v>
      </c>
      <c r="E931" s="479">
        <v>1</v>
      </c>
      <c r="F931" s="105" t="s">
        <v>631</v>
      </c>
      <c r="G931" s="105" t="s">
        <v>865</v>
      </c>
      <c r="H931" s="481">
        <f>'Справка 7'!C34</f>
        <v>533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4">
        <f t="shared" si="56"/>
        <v>43190</v>
      </c>
      <c r="D932" s="105" t="s">
        <v>634</v>
      </c>
      <c r="E932" s="479">
        <v>1</v>
      </c>
      <c r="F932" s="105" t="s">
        <v>633</v>
      </c>
      <c r="G932" s="105" t="s">
        <v>865</v>
      </c>
      <c r="H932" s="481">
        <f>'Справка 7'!C35</f>
        <v>372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4">
        <f t="shared" si="56"/>
        <v>43190</v>
      </c>
      <c r="D933" s="105" t="s">
        <v>636</v>
      </c>
      <c r="E933" s="479">
        <v>1</v>
      </c>
      <c r="F933" s="105" t="s">
        <v>867</v>
      </c>
      <c r="G933" s="105" t="s">
        <v>865</v>
      </c>
      <c r="H933" s="481">
        <f>'Справка 7'!C36</f>
        <v>149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4">
        <f t="shared" si="56"/>
        <v>43190</v>
      </c>
      <c r="D934" s="105" t="s">
        <v>638</v>
      </c>
      <c r="E934" s="479">
        <v>1</v>
      </c>
      <c r="F934" s="105" t="s">
        <v>868</v>
      </c>
      <c r="G934" s="105" t="s">
        <v>865</v>
      </c>
      <c r="H934" s="481">
        <f>'Справка 7'!C37</f>
        <v>223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4">
        <f t="shared" si="56"/>
        <v>43190</v>
      </c>
      <c r="D935" s="105" t="s">
        <v>640</v>
      </c>
      <c r="E935" s="479">
        <v>1</v>
      </c>
      <c r="F935" s="105" t="s">
        <v>869</v>
      </c>
      <c r="G935" s="105" t="s">
        <v>865</v>
      </c>
      <c r="H935" s="481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4">
        <f t="shared" si="56"/>
        <v>43190</v>
      </c>
      <c r="D936" s="105" t="s">
        <v>642</v>
      </c>
      <c r="E936" s="479">
        <v>1</v>
      </c>
      <c r="F936" s="105" t="s">
        <v>870</v>
      </c>
      <c r="G936" s="105" t="s">
        <v>865</v>
      </c>
      <c r="H936" s="481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4">
        <f t="shared" si="56"/>
        <v>43190</v>
      </c>
      <c r="D937" s="105" t="s">
        <v>644</v>
      </c>
      <c r="E937" s="479">
        <v>1</v>
      </c>
      <c r="F937" s="105" t="s">
        <v>643</v>
      </c>
      <c r="G937" s="105" t="s">
        <v>865</v>
      </c>
      <c r="H937" s="481">
        <f>'Справка 7'!C40</f>
        <v>211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4">
        <f t="shared" si="56"/>
        <v>43190</v>
      </c>
      <c r="D938" s="105" t="s">
        <v>646</v>
      </c>
      <c r="E938" s="479">
        <v>1</v>
      </c>
      <c r="F938" s="105" t="s">
        <v>871</v>
      </c>
      <c r="G938" s="105" t="s">
        <v>865</v>
      </c>
      <c r="H938" s="481">
        <f>'Справка 7'!C41</f>
        <v>63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4">
        <f t="shared" si="56"/>
        <v>43190</v>
      </c>
      <c r="D939" s="105" t="s">
        <v>648</v>
      </c>
      <c r="E939" s="479">
        <v>1</v>
      </c>
      <c r="F939" s="105" t="s">
        <v>872</v>
      </c>
      <c r="G939" s="105" t="s">
        <v>865</v>
      </c>
      <c r="H939" s="481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4">
        <f t="shared" si="56"/>
        <v>43190</v>
      </c>
      <c r="D940" s="105" t="s">
        <v>650</v>
      </c>
      <c r="E940" s="479">
        <v>1</v>
      </c>
      <c r="F940" s="105" t="s">
        <v>873</v>
      </c>
      <c r="G940" s="105" t="s">
        <v>865</v>
      </c>
      <c r="H940" s="481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4">
        <f t="shared" si="56"/>
        <v>43190</v>
      </c>
      <c r="D941" s="105" t="s">
        <v>652</v>
      </c>
      <c r="E941" s="479">
        <v>1</v>
      </c>
      <c r="F941" s="105" t="s">
        <v>621</v>
      </c>
      <c r="G941" s="105" t="s">
        <v>865</v>
      </c>
      <c r="H941" s="481">
        <f>'Справка 7'!C44</f>
        <v>148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4">
        <f t="shared" si="56"/>
        <v>43190</v>
      </c>
      <c r="D942" s="105" t="s">
        <v>654</v>
      </c>
      <c r="E942" s="479">
        <v>1</v>
      </c>
      <c r="F942" s="105" t="s">
        <v>614</v>
      </c>
      <c r="G942" s="105" t="s">
        <v>865</v>
      </c>
      <c r="H942" s="481">
        <f>'Справка 7'!C45</f>
        <v>29203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4">
        <f t="shared" si="56"/>
        <v>43190</v>
      </c>
      <c r="D943" s="105" t="s">
        <v>656</v>
      </c>
      <c r="E943" s="479">
        <v>1</v>
      </c>
      <c r="F943" s="105" t="s">
        <v>655</v>
      </c>
      <c r="G943" s="105" t="s">
        <v>865</v>
      </c>
      <c r="H943" s="481">
        <f>'Справка 7'!C46</f>
        <v>29203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4">
        <f t="shared" si="56"/>
        <v>43190</v>
      </c>
      <c r="D944" s="105" t="s">
        <v>592</v>
      </c>
      <c r="E944" s="479">
        <v>2</v>
      </c>
      <c r="F944" s="105" t="s">
        <v>591</v>
      </c>
      <c r="G944" s="105" t="s">
        <v>865</v>
      </c>
      <c r="H944" s="481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4">
        <f t="shared" si="56"/>
        <v>43190</v>
      </c>
      <c r="D945" s="105" t="s">
        <v>595</v>
      </c>
      <c r="E945" s="479">
        <v>2</v>
      </c>
      <c r="F945" s="105" t="s">
        <v>594</v>
      </c>
      <c r="G945" s="105" t="s">
        <v>865</v>
      </c>
      <c r="H945" s="481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4">
        <f t="shared" si="56"/>
        <v>43190</v>
      </c>
      <c r="D946" s="105" t="s">
        <v>597</v>
      </c>
      <c r="E946" s="479">
        <v>2</v>
      </c>
      <c r="F946" s="105" t="s">
        <v>596</v>
      </c>
      <c r="G946" s="105" t="s">
        <v>865</v>
      </c>
      <c r="H946" s="481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4">
        <f t="shared" si="56"/>
        <v>43190</v>
      </c>
      <c r="D947" s="105" t="s">
        <v>599</v>
      </c>
      <c r="E947" s="479">
        <v>2</v>
      </c>
      <c r="F947" s="105" t="s">
        <v>598</v>
      </c>
      <c r="G947" s="105" t="s">
        <v>865</v>
      </c>
      <c r="H947" s="481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4">
        <f t="shared" si="56"/>
        <v>43190</v>
      </c>
      <c r="D948" s="105" t="s">
        <v>601</v>
      </c>
      <c r="E948" s="479">
        <v>2</v>
      </c>
      <c r="F948" s="105" t="s">
        <v>600</v>
      </c>
      <c r="G948" s="105" t="s">
        <v>865</v>
      </c>
      <c r="H948" s="481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4">
        <f t="shared" si="56"/>
        <v>43190</v>
      </c>
      <c r="D949" s="105" t="s">
        <v>603</v>
      </c>
      <c r="E949" s="479">
        <v>2</v>
      </c>
      <c r="F949" s="105" t="s">
        <v>602</v>
      </c>
      <c r="G949" s="105" t="s">
        <v>865</v>
      </c>
      <c r="H949" s="481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4">
        <f t="shared" si="56"/>
        <v>43190</v>
      </c>
      <c r="D950" s="105" t="s">
        <v>605</v>
      </c>
      <c r="E950" s="479">
        <v>2</v>
      </c>
      <c r="F950" s="105" t="s">
        <v>604</v>
      </c>
      <c r="G950" s="105" t="s">
        <v>865</v>
      </c>
      <c r="H950" s="481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4">
        <f t="shared" si="56"/>
        <v>43190</v>
      </c>
      <c r="D951" s="105" t="s">
        <v>607</v>
      </c>
      <c r="E951" s="479">
        <v>2</v>
      </c>
      <c r="F951" s="105" t="s">
        <v>606</v>
      </c>
      <c r="G951" s="105" t="s">
        <v>865</v>
      </c>
      <c r="H951" s="481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4">
        <f t="shared" si="56"/>
        <v>43190</v>
      </c>
      <c r="D952" s="105" t="s">
        <v>608</v>
      </c>
      <c r="E952" s="479">
        <v>2</v>
      </c>
      <c r="F952" s="105" t="s">
        <v>600</v>
      </c>
      <c r="G952" s="105" t="s">
        <v>865</v>
      </c>
      <c r="H952" s="481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4">
        <f t="shared" si="56"/>
        <v>43190</v>
      </c>
      <c r="D953" s="105" t="s">
        <v>610</v>
      </c>
      <c r="E953" s="479">
        <v>2</v>
      </c>
      <c r="F953" s="105" t="s">
        <v>593</v>
      </c>
      <c r="G953" s="105" t="s">
        <v>865</v>
      </c>
      <c r="H953" s="481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4">
        <f t="shared" si="56"/>
        <v>43190</v>
      </c>
      <c r="D954" s="105" t="s">
        <v>613</v>
      </c>
      <c r="E954" s="479">
        <v>2</v>
      </c>
      <c r="F954" s="105" t="s">
        <v>866</v>
      </c>
      <c r="G954" s="105" t="s">
        <v>865</v>
      </c>
      <c r="H954" s="481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4">
        <f t="shared" si="56"/>
        <v>43190</v>
      </c>
      <c r="D955" s="105" t="s">
        <v>616</v>
      </c>
      <c r="E955" s="479">
        <v>2</v>
      </c>
      <c r="F955" s="105" t="s">
        <v>615</v>
      </c>
      <c r="G955" s="105" t="s">
        <v>865</v>
      </c>
      <c r="H955" s="481">
        <f>'Справка 7'!D26</f>
        <v>20292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4">
        <f t="shared" si="56"/>
        <v>43190</v>
      </c>
      <c r="D956" s="105" t="s">
        <v>618</v>
      </c>
      <c r="E956" s="479">
        <v>2</v>
      </c>
      <c r="F956" s="105" t="s">
        <v>617</v>
      </c>
      <c r="G956" s="105" t="s">
        <v>865</v>
      </c>
      <c r="H956" s="481">
        <f>'Справка 7'!D27</f>
        <v>794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4">
        <f t="shared" si="56"/>
        <v>43190</v>
      </c>
      <c r="D957" s="105" t="s">
        <v>620</v>
      </c>
      <c r="E957" s="479">
        <v>2</v>
      </c>
      <c r="F957" s="105" t="s">
        <v>619</v>
      </c>
      <c r="G957" s="105" t="s">
        <v>865</v>
      </c>
      <c r="H957" s="481">
        <f>'Справка 7'!D28</f>
        <v>19498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4">
        <f t="shared" si="56"/>
        <v>43190</v>
      </c>
      <c r="D958" s="105" t="s">
        <v>622</v>
      </c>
      <c r="E958" s="479">
        <v>2</v>
      </c>
      <c r="F958" s="105" t="s">
        <v>621</v>
      </c>
      <c r="G958" s="105" t="s">
        <v>865</v>
      </c>
      <c r="H958" s="481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4">
        <f t="shared" si="56"/>
        <v>43190</v>
      </c>
      <c r="D959" s="105" t="s">
        <v>624</v>
      </c>
      <c r="E959" s="479">
        <v>2</v>
      </c>
      <c r="F959" s="105" t="s">
        <v>623</v>
      </c>
      <c r="G959" s="105" t="s">
        <v>865</v>
      </c>
      <c r="H959" s="481">
        <f>'Справка 7'!D30</f>
        <v>6322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4">
        <f t="shared" si="56"/>
        <v>43190</v>
      </c>
      <c r="D960" s="105" t="s">
        <v>626</v>
      </c>
      <c r="E960" s="479">
        <v>2</v>
      </c>
      <c r="F960" s="105" t="s">
        <v>625</v>
      </c>
      <c r="G960" s="105" t="s">
        <v>865</v>
      </c>
      <c r="H960" s="481">
        <f>'Справка 7'!D31</f>
        <v>1357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4">
        <f t="shared" si="56"/>
        <v>43190</v>
      </c>
      <c r="D961" s="105" t="s">
        <v>628</v>
      </c>
      <c r="E961" s="479">
        <v>2</v>
      </c>
      <c r="F961" s="105" t="s">
        <v>627</v>
      </c>
      <c r="G961" s="105" t="s">
        <v>865</v>
      </c>
      <c r="H961" s="481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4">
        <f t="shared" si="56"/>
        <v>43190</v>
      </c>
      <c r="D962" s="105" t="s">
        <v>630</v>
      </c>
      <c r="E962" s="479">
        <v>2</v>
      </c>
      <c r="F962" s="105" t="s">
        <v>629</v>
      </c>
      <c r="G962" s="105" t="s">
        <v>865</v>
      </c>
      <c r="H962" s="481">
        <f>'Справка 7'!D33</f>
        <v>116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4">
        <f t="shared" si="56"/>
        <v>43190</v>
      </c>
      <c r="D963" s="105" t="s">
        <v>632</v>
      </c>
      <c r="E963" s="479">
        <v>2</v>
      </c>
      <c r="F963" s="105" t="s">
        <v>631</v>
      </c>
      <c r="G963" s="105" t="s">
        <v>865</v>
      </c>
      <c r="H963" s="481">
        <f>'Справка 7'!D34</f>
        <v>533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4">
        <f t="shared" si="56"/>
        <v>43190</v>
      </c>
      <c r="D964" s="105" t="s">
        <v>634</v>
      </c>
      <c r="E964" s="479">
        <v>2</v>
      </c>
      <c r="F964" s="105" t="s">
        <v>633</v>
      </c>
      <c r="G964" s="105" t="s">
        <v>865</v>
      </c>
      <c r="H964" s="481">
        <f>'Справка 7'!D35</f>
        <v>372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4">
        <f t="shared" si="56"/>
        <v>43190</v>
      </c>
      <c r="D965" s="105" t="s">
        <v>636</v>
      </c>
      <c r="E965" s="479">
        <v>2</v>
      </c>
      <c r="F965" s="105" t="s">
        <v>867</v>
      </c>
      <c r="G965" s="105" t="s">
        <v>865</v>
      </c>
      <c r="H965" s="481">
        <f>'Справка 7'!D36</f>
        <v>149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4">
        <f t="shared" si="56"/>
        <v>43190</v>
      </c>
      <c r="D966" s="105" t="s">
        <v>638</v>
      </c>
      <c r="E966" s="479">
        <v>2</v>
      </c>
      <c r="F966" s="105" t="s">
        <v>868</v>
      </c>
      <c r="G966" s="105" t="s">
        <v>865</v>
      </c>
      <c r="H966" s="481">
        <f>'Справка 7'!D37</f>
        <v>223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4">
        <f t="shared" si="56"/>
        <v>43190</v>
      </c>
      <c r="D967" s="105" t="s">
        <v>640</v>
      </c>
      <c r="E967" s="479">
        <v>2</v>
      </c>
      <c r="F967" s="105" t="s">
        <v>869</v>
      </c>
      <c r="G967" s="105" t="s">
        <v>865</v>
      </c>
      <c r="H967" s="481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4">
        <f t="shared" si="56"/>
        <v>43190</v>
      </c>
      <c r="D968" s="105" t="s">
        <v>642</v>
      </c>
      <c r="E968" s="479">
        <v>2</v>
      </c>
      <c r="F968" s="105" t="s">
        <v>870</v>
      </c>
      <c r="G968" s="105" t="s">
        <v>865</v>
      </c>
      <c r="H968" s="481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4">
        <f t="shared" si="56"/>
        <v>43190</v>
      </c>
      <c r="D969" s="105" t="s">
        <v>644</v>
      </c>
      <c r="E969" s="479">
        <v>2</v>
      </c>
      <c r="F969" s="105" t="s">
        <v>643</v>
      </c>
      <c r="G969" s="105" t="s">
        <v>865</v>
      </c>
      <c r="H969" s="481">
        <f>'Справка 7'!D40</f>
        <v>211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4">
        <f t="shared" si="56"/>
        <v>43190</v>
      </c>
      <c r="D970" s="105" t="s">
        <v>646</v>
      </c>
      <c r="E970" s="479">
        <v>2</v>
      </c>
      <c r="F970" s="105" t="s">
        <v>871</v>
      </c>
      <c r="G970" s="105" t="s">
        <v>865</v>
      </c>
      <c r="H970" s="481">
        <f>'Справка 7'!D41</f>
        <v>63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4">
        <f t="shared" si="56"/>
        <v>43190</v>
      </c>
      <c r="D971" s="105" t="s">
        <v>648</v>
      </c>
      <c r="E971" s="479">
        <v>2</v>
      </c>
      <c r="F971" s="105" t="s">
        <v>872</v>
      </c>
      <c r="G971" s="105" t="s">
        <v>865</v>
      </c>
      <c r="H971" s="481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4">
        <f t="shared" si="56"/>
        <v>43190</v>
      </c>
      <c r="D972" s="105" t="s">
        <v>650</v>
      </c>
      <c r="E972" s="479">
        <v>2</v>
      </c>
      <c r="F972" s="105" t="s">
        <v>873</v>
      </c>
      <c r="G972" s="105" t="s">
        <v>865</v>
      </c>
      <c r="H972" s="481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4">
        <f t="shared" si="56"/>
        <v>43190</v>
      </c>
      <c r="D973" s="105" t="s">
        <v>652</v>
      </c>
      <c r="E973" s="479">
        <v>2</v>
      </c>
      <c r="F973" s="105" t="s">
        <v>621</v>
      </c>
      <c r="G973" s="105" t="s">
        <v>865</v>
      </c>
      <c r="H973" s="481">
        <f>'Справка 7'!D44</f>
        <v>148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4">
        <f t="shared" si="56"/>
        <v>43190</v>
      </c>
      <c r="D974" s="105" t="s">
        <v>654</v>
      </c>
      <c r="E974" s="479">
        <v>2</v>
      </c>
      <c r="F974" s="105" t="s">
        <v>614</v>
      </c>
      <c r="G974" s="105" t="s">
        <v>865</v>
      </c>
      <c r="H974" s="481">
        <f>'Справка 7'!D45</f>
        <v>29203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4">
        <f t="shared" si="56"/>
        <v>43190</v>
      </c>
      <c r="D975" s="105" t="s">
        <v>656</v>
      </c>
      <c r="E975" s="479">
        <v>2</v>
      </c>
      <c r="F975" s="105" t="s">
        <v>655</v>
      </c>
      <c r="G975" s="105" t="s">
        <v>865</v>
      </c>
      <c r="H975" s="481">
        <f>'Справка 7'!D46</f>
        <v>29203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4">
        <f aca="true" t="shared" si="59" ref="C976:C1039">endDate</f>
        <v>43190</v>
      </c>
      <c r="D976" s="105" t="s">
        <v>592</v>
      </c>
      <c r="E976" s="479">
        <v>3</v>
      </c>
      <c r="F976" s="105" t="s">
        <v>591</v>
      </c>
      <c r="G976" s="105" t="s">
        <v>865</v>
      </c>
      <c r="H976" s="481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4">
        <f t="shared" si="59"/>
        <v>43190</v>
      </c>
      <c r="D977" s="105" t="s">
        <v>595</v>
      </c>
      <c r="E977" s="479">
        <v>3</v>
      </c>
      <c r="F977" s="105" t="s">
        <v>594</v>
      </c>
      <c r="G977" s="105" t="s">
        <v>865</v>
      </c>
      <c r="H977" s="481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4">
        <f t="shared" si="59"/>
        <v>43190</v>
      </c>
      <c r="D978" s="105" t="s">
        <v>597</v>
      </c>
      <c r="E978" s="479">
        <v>3</v>
      </c>
      <c r="F978" s="105" t="s">
        <v>596</v>
      </c>
      <c r="G978" s="105" t="s">
        <v>865</v>
      </c>
      <c r="H978" s="481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4">
        <f t="shared" si="59"/>
        <v>43190</v>
      </c>
      <c r="D979" s="105" t="s">
        <v>599</v>
      </c>
      <c r="E979" s="479">
        <v>3</v>
      </c>
      <c r="F979" s="105" t="s">
        <v>598</v>
      </c>
      <c r="G979" s="105" t="s">
        <v>865</v>
      </c>
      <c r="H979" s="481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4">
        <f t="shared" si="59"/>
        <v>43190</v>
      </c>
      <c r="D980" s="105" t="s">
        <v>601</v>
      </c>
      <c r="E980" s="479">
        <v>3</v>
      </c>
      <c r="F980" s="105" t="s">
        <v>600</v>
      </c>
      <c r="G980" s="105" t="s">
        <v>865</v>
      </c>
      <c r="H980" s="481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4">
        <f t="shared" si="59"/>
        <v>43190</v>
      </c>
      <c r="D981" s="105" t="s">
        <v>603</v>
      </c>
      <c r="E981" s="479">
        <v>3</v>
      </c>
      <c r="F981" s="105" t="s">
        <v>602</v>
      </c>
      <c r="G981" s="105" t="s">
        <v>865</v>
      </c>
      <c r="H981" s="481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4">
        <f t="shared" si="59"/>
        <v>43190</v>
      </c>
      <c r="D982" s="105" t="s">
        <v>605</v>
      </c>
      <c r="E982" s="479">
        <v>3</v>
      </c>
      <c r="F982" s="105" t="s">
        <v>604</v>
      </c>
      <c r="G982" s="105" t="s">
        <v>865</v>
      </c>
      <c r="H982" s="481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4">
        <f t="shared" si="59"/>
        <v>43190</v>
      </c>
      <c r="D983" s="105" t="s">
        <v>607</v>
      </c>
      <c r="E983" s="479">
        <v>3</v>
      </c>
      <c r="F983" s="105" t="s">
        <v>606</v>
      </c>
      <c r="G983" s="105" t="s">
        <v>865</v>
      </c>
      <c r="H983" s="481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4">
        <f t="shared" si="59"/>
        <v>43190</v>
      </c>
      <c r="D984" s="105" t="s">
        <v>608</v>
      </c>
      <c r="E984" s="479">
        <v>3</v>
      </c>
      <c r="F984" s="105" t="s">
        <v>600</v>
      </c>
      <c r="G984" s="105" t="s">
        <v>865</v>
      </c>
      <c r="H984" s="481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4">
        <f t="shared" si="59"/>
        <v>43190</v>
      </c>
      <c r="D985" s="105" t="s">
        <v>610</v>
      </c>
      <c r="E985" s="479">
        <v>3</v>
      </c>
      <c r="F985" s="105" t="s">
        <v>593</v>
      </c>
      <c r="G985" s="105" t="s">
        <v>865</v>
      </c>
      <c r="H985" s="481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4">
        <f t="shared" si="59"/>
        <v>43190</v>
      </c>
      <c r="D986" s="105" t="s">
        <v>613</v>
      </c>
      <c r="E986" s="479">
        <v>3</v>
      </c>
      <c r="F986" s="105" t="s">
        <v>866</v>
      </c>
      <c r="G986" s="105" t="s">
        <v>865</v>
      </c>
      <c r="H986" s="481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4">
        <f t="shared" si="59"/>
        <v>43190</v>
      </c>
      <c r="D987" s="105" t="s">
        <v>616</v>
      </c>
      <c r="E987" s="479">
        <v>3</v>
      </c>
      <c r="F987" s="105" t="s">
        <v>615</v>
      </c>
      <c r="G987" s="105" t="s">
        <v>865</v>
      </c>
      <c r="H987" s="481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4">
        <f t="shared" si="59"/>
        <v>43190</v>
      </c>
      <c r="D988" s="105" t="s">
        <v>618</v>
      </c>
      <c r="E988" s="479">
        <v>3</v>
      </c>
      <c r="F988" s="105" t="s">
        <v>617</v>
      </c>
      <c r="G988" s="105" t="s">
        <v>865</v>
      </c>
      <c r="H988" s="481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4">
        <f t="shared" si="59"/>
        <v>43190</v>
      </c>
      <c r="D989" s="105" t="s">
        <v>620</v>
      </c>
      <c r="E989" s="479">
        <v>3</v>
      </c>
      <c r="F989" s="105" t="s">
        <v>619</v>
      </c>
      <c r="G989" s="105" t="s">
        <v>865</v>
      </c>
      <c r="H989" s="481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4">
        <f t="shared" si="59"/>
        <v>43190</v>
      </c>
      <c r="D990" s="105" t="s">
        <v>622</v>
      </c>
      <c r="E990" s="479">
        <v>3</v>
      </c>
      <c r="F990" s="105" t="s">
        <v>621</v>
      </c>
      <c r="G990" s="105" t="s">
        <v>865</v>
      </c>
      <c r="H990" s="481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4">
        <f t="shared" si="59"/>
        <v>43190</v>
      </c>
      <c r="D991" s="105" t="s">
        <v>624</v>
      </c>
      <c r="E991" s="479">
        <v>3</v>
      </c>
      <c r="F991" s="105" t="s">
        <v>623</v>
      </c>
      <c r="G991" s="105" t="s">
        <v>865</v>
      </c>
      <c r="H991" s="481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4">
        <f t="shared" si="59"/>
        <v>43190</v>
      </c>
      <c r="D992" s="105" t="s">
        <v>626</v>
      </c>
      <c r="E992" s="479">
        <v>3</v>
      </c>
      <c r="F992" s="105" t="s">
        <v>625</v>
      </c>
      <c r="G992" s="105" t="s">
        <v>865</v>
      </c>
      <c r="H992" s="481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4">
        <f t="shared" si="59"/>
        <v>43190</v>
      </c>
      <c r="D993" s="105" t="s">
        <v>628</v>
      </c>
      <c r="E993" s="479">
        <v>3</v>
      </c>
      <c r="F993" s="105" t="s">
        <v>627</v>
      </c>
      <c r="G993" s="105" t="s">
        <v>865</v>
      </c>
      <c r="H993" s="481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4">
        <f t="shared" si="59"/>
        <v>43190</v>
      </c>
      <c r="D994" s="105" t="s">
        <v>630</v>
      </c>
      <c r="E994" s="479">
        <v>3</v>
      </c>
      <c r="F994" s="105" t="s">
        <v>629</v>
      </c>
      <c r="G994" s="105" t="s">
        <v>865</v>
      </c>
      <c r="H994" s="481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4">
        <f t="shared" si="59"/>
        <v>43190</v>
      </c>
      <c r="D995" s="105" t="s">
        <v>632</v>
      </c>
      <c r="E995" s="479">
        <v>3</v>
      </c>
      <c r="F995" s="105" t="s">
        <v>631</v>
      </c>
      <c r="G995" s="105" t="s">
        <v>865</v>
      </c>
      <c r="H995" s="481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4">
        <f t="shared" si="59"/>
        <v>43190</v>
      </c>
      <c r="D996" s="105" t="s">
        <v>634</v>
      </c>
      <c r="E996" s="479">
        <v>3</v>
      </c>
      <c r="F996" s="105" t="s">
        <v>633</v>
      </c>
      <c r="G996" s="105" t="s">
        <v>865</v>
      </c>
      <c r="H996" s="481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4">
        <f t="shared" si="59"/>
        <v>43190</v>
      </c>
      <c r="D997" s="105" t="s">
        <v>636</v>
      </c>
      <c r="E997" s="479">
        <v>3</v>
      </c>
      <c r="F997" s="105" t="s">
        <v>867</v>
      </c>
      <c r="G997" s="105" t="s">
        <v>865</v>
      </c>
      <c r="H997" s="481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4">
        <f t="shared" si="59"/>
        <v>43190</v>
      </c>
      <c r="D998" s="105" t="s">
        <v>638</v>
      </c>
      <c r="E998" s="479">
        <v>3</v>
      </c>
      <c r="F998" s="105" t="s">
        <v>868</v>
      </c>
      <c r="G998" s="105" t="s">
        <v>865</v>
      </c>
      <c r="H998" s="481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4">
        <f t="shared" si="59"/>
        <v>43190</v>
      </c>
      <c r="D999" s="105" t="s">
        <v>640</v>
      </c>
      <c r="E999" s="479">
        <v>3</v>
      </c>
      <c r="F999" s="105" t="s">
        <v>869</v>
      </c>
      <c r="G999" s="105" t="s">
        <v>865</v>
      </c>
      <c r="H999" s="481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4">
        <f t="shared" si="59"/>
        <v>43190</v>
      </c>
      <c r="D1000" s="105" t="s">
        <v>642</v>
      </c>
      <c r="E1000" s="479">
        <v>3</v>
      </c>
      <c r="F1000" s="105" t="s">
        <v>870</v>
      </c>
      <c r="G1000" s="105" t="s">
        <v>865</v>
      </c>
      <c r="H1000" s="481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4">
        <f t="shared" si="59"/>
        <v>43190</v>
      </c>
      <c r="D1001" s="105" t="s">
        <v>644</v>
      </c>
      <c r="E1001" s="479">
        <v>3</v>
      </c>
      <c r="F1001" s="105" t="s">
        <v>643</v>
      </c>
      <c r="G1001" s="105" t="s">
        <v>865</v>
      </c>
      <c r="H1001" s="481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4">
        <f t="shared" si="59"/>
        <v>43190</v>
      </c>
      <c r="D1002" s="105" t="s">
        <v>646</v>
      </c>
      <c r="E1002" s="479">
        <v>3</v>
      </c>
      <c r="F1002" s="105" t="s">
        <v>871</v>
      </c>
      <c r="G1002" s="105" t="s">
        <v>865</v>
      </c>
      <c r="H1002" s="481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4">
        <f t="shared" si="59"/>
        <v>43190</v>
      </c>
      <c r="D1003" s="105" t="s">
        <v>648</v>
      </c>
      <c r="E1003" s="479">
        <v>3</v>
      </c>
      <c r="F1003" s="105" t="s">
        <v>872</v>
      </c>
      <c r="G1003" s="105" t="s">
        <v>865</v>
      </c>
      <c r="H1003" s="481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4">
        <f t="shared" si="59"/>
        <v>43190</v>
      </c>
      <c r="D1004" s="105" t="s">
        <v>650</v>
      </c>
      <c r="E1004" s="479">
        <v>3</v>
      </c>
      <c r="F1004" s="105" t="s">
        <v>873</v>
      </c>
      <c r="G1004" s="105" t="s">
        <v>865</v>
      </c>
      <c r="H1004" s="481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4">
        <f t="shared" si="59"/>
        <v>43190</v>
      </c>
      <c r="D1005" s="105" t="s">
        <v>652</v>
      </c>
      <c r="E1005" s="479">
        <v>3</v>
      </c>
      <c r="F1005" s="105" t="s">
        <v>621</v>
      </c>
      <c r="G1005" s="105" t="s">
        <v>865</v>
      </c>
      <c r="H1005" s="481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4">
        <f t="shared" si="59"/>
        <v>43190</v>
      </c>
      <c r="D1006" s="105" t="s">
        <v>654</v>
      </c>
      <c r="E1006" s="479">
        <v>3</v>
      </c>
      <c r="F1006" s="105" t="s">
        <v>614</v>
      </c>
      <c r="G1006" s="105" t="s">
        <v>865</v>
      </c>
      <c r="H1006" s="481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4">
        <f t="shared" si="59"/>
        <v>43190</v>
      </c>
      <c r="D1007" s="105" t="s">
        <v>656</v>
      </c>
      <c r="E1007" s="479">
        <v>3</v>
      </c>
      <c r="F1007" s="105" t="s">
        <v>655</v>
      </c>
      <c r="G1007" s="105" t="s">
        <v>865</v>
      </c>
      <c r="H1007" s="481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4">
        <f t="shared" si="59"/>
        <v>43190</v>
      </c>
      <c r="D1008" s="105" t="s">
        <v>663</v>
      </c>
      <c r="E1008" s="479">
        <v>1</v>
      </c>
      <c r="F1008" s="105" t="s">
        <v>662</v>
      </c>
      <c r="G1008" s="483" t="s">
        <v>874</v>
      </c>
      <c r="H1008" s="105">
        <f>'Справка 7'!C54</f>
        <v>17898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4">
        <f t="shared" si="59"/>
        <v>43190</v>
      </c>
      <c r="D1009" s="105" t="s">
        <v>665</v>
      </c>
      <c r="E1009" s="479">
        <v>1</v>
      </c>
      <c r="F1009" s="105" t="s">
        <v>664</v>
      </c>
      <c r="G1009" s="483" t="s">
        <v>874</v>
      </c>
      <c r="H1009" s="105">
        <f>'Справка 7'!C55</f>
        <v>17898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4">
        <f t="shared" si="59"/>
        <v>43190</v>
      </c>
      <c r="D1010" s="105" t="s">
        <v>667</v>
      </c>
      <c r="E1010" s="479">
        <v>1</v>
      </c>
      <c r="F1010" s="105" t="s">
        <v>666</v>
      </c>
      <c r="G1010" s="483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4">
        <f t="shared" si="59"/>
        <v>43190</v>
      </c>
      <c r="D1011" s="105" t="s">
        <v>668</v>
      </c>
      <c r="E1011" s="479">
        <v>1</v>
      </c>
      <c r="F1011" s="105" t="s">
        <v>651</v>
      </c>
      <c r="G1011" s="483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4">
        <f t="shared" si="59"/>
        <v>43190</v>
      </c>
      <c r="D1012" s="105" t="s">
        <v>670</v>
      </c>
      <c r="E1012" s="479">
        <v>1</v>
      </c>
      <c r="F1012" s="105" t="s">
        <v>669</v>
      </c>
      <c r="G1012" s="483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4">
        <f t="shared" si="59"/>
        <v>43190</v>
      </c>
      <c r="D1013" s="105" t="s">
        <v>672</v>
      </c>
      <c r="E1013" s="479">
        <v>1</v>
      </c>
      <c r="F1013" s="105" t="s">
        <v>671</v>
      </c>
      <c r="G1013" s="483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4">
        <f t="shared" si="59"/>
        <v>43190</v>
      </c>
      <c r="D1014" s="105" t="s">
        <v>674</v>
      </c>
      <c r="E1014" s="479">
        <v>1</v>
      </c>
      <c r="F1014" s="105" t="s">
        <v>673</v>
      </c>
      <c r="G1014" s="483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4">
        <f t="shared" si="59"/>
        <v>43190</v>
      </c>
      <c r="D1015" s="105" t="s">
        <v>676</v>
      </c>
      <c r="E1015" s="479">
        <v>1</v>
      </c>
      <c r="F1015" s="105" t="s">
        <v>675</v>
      </c>
      <c r="G1015" s="483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4">
        <f t="shared" si="59"/>
        <v>43190</v>
      </c>
      <c r="D1016" s="105" t="s">
        <v>677</v>
      </c>
      <c r="E1016" s="479">
        <v>1</v>
      </c>
      <c r="F1016" s="105" t="s">
        <v>673</v>
      </c>
      <c r="G1016" s="483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4">
        <f t="shared" si="59"/>
        <v>43190</v>
      </c>
      <c r="D1017" s="105" t="s">
        <v>678</v>
      </c>
      <c r="E1017" s="479">
        <v>1</v>
      </c>
      <c r="F1017" s="105" t="s">
        <v>139</v>
      </c>
      <c r="G1017" s="483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4">
        <f t="shared" si="59"/>
        <v>43190</v>
      </c>
      <c r="D1018" s="105" t="s">
        <v>679</v>
      </c>
      <c r="E1018" s="479">
        <v>1</v>
      </c>
      <c r="F1018" s="105" t="s">
        <v>142</v>
      </c>
      <c r="G1018" s="483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4">
        <f t="shared" si="59"/>
        <v>43190</v>
      </c>
      <c r="D1019" s="105" t="s">
        <v>681</v>
      </c>
      <c r="E1019" s="479">
        <v>1</v>
      </c>
      <c r="F1019" s="105" t="s">
        <v>680</v>
      </c>
      <c r="G1019" s="483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4">
        <f t="shared" si="59"/>
        <v>43190</v>
      </c>
      <c r="D1020" s="105" t="s">
        <v>683</v>
      </c>
      <c r="E1020" s="479">
        <v>1</v>
      </c>
      <c r="F1020" s="105" t="s">
        <v>682</v>
      </c>
      <c r="G1020" s="483" t="s">
        <v>874</v>
      </c>
      <c r="H1020" s="105">
        <f>'Справка 7'!C66</f>
        <v>2676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4">
        <f t="shared" si="59"/>
        <v>43190</v>
      </c>
      <c r="D1021" s="105" t="s">
        <v>685</v>
      </c>
      <c r="E1021" s="479">
        <v>1</v>
      </c>
      <c r="F1021" s="105" t="s">
        <v>684</v>
      </c>
      <c r="G1021" s="483" t="s">
        <v>874</v>
      </c>
      <c r="H1021" s="105">
        <f>'Справка 7'!C67</f>
        <v>2350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4">
        <f t="shared" si="59"/>
        <v>43190</v>
      </c>
      <c r="D1022" s="105" t="s">
        <v>687</v>
      </c>
      <c r="E1022" s="479">
        <v>1</v>
      </c>
      <c r="F1022" s="105" t="s">
        <v>661</v>
      </c>
      <c r="G1022" s="483" t="s">
        <v>874</v>
      </c>
      <c r="H1022" s="105">
        <f>'Справка 7'!C68</f>
        <v>20574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4">
        <f t="shared" si="59"/>
        <v>43190</v>
      </c>
      <c r="D1023" s="105" t="s">
        <v>690</v>
      </c>
      <c r="E1023" s="479">
        <v>1</v>
      </c>
      <c r="F1023" s="105" t="s">
        <v>875</v>
      </c>
      <c r="G1023" s="483" t="s">
        <v>874</v>
      </c>
      <c r="H1023" s="105">
        <f>'Справка 7'!C70</f>
        <v>3671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4">
        <f t="shared" si="59"/>
        <v>43190</v>
      </c>
      <c r="D1024" s="105" t="s">
        <v>692</v>
      </c>
      <c r="E1024" s="479">
        <v>1</v>
      </c>
      <c r="F1024" s="105" t="s">
        <v>662</v>
      </c>
      <c r="G1024" s="483" t="s">
        <v>874</v>
      </c>
      <c r="H1024" s="105">
        <f>'Справка 7'!C73</f>
        <v>353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4">
        <f t="shared" si="59"/>
        <v>43190</v>
      </c>
      <c r="D1025" s="105" t="s">
        <v>694</v>
      </c>
      <c r="E1025" s="479">
        <v>1</v>
      </c>
      <c r="F1025" s="105" t="s">
        <v>693</v>
      </c>
      <c r="G1025" s="483" t="s">
        <v>874</v>
      </c>
      <c r="H1025" s="105">
        <f>'Справка 7'!C74</f>
        <v>353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4">
        <f t="shared" si="59"/>
        <v>43190</v>
      </c>
      <c r="D1026" s="105" t="s">
        <v>696</v>
      </c>
      <c r="E1026" s="479">
        <v>1</v>
      </c>
      <c r="F1026" s="105" t="s">
        <v>695</v>
      </c>
      <c r="G1026" s="483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4">
        <f t="shared" si="59"/>
        <v>43190</v>
      </c>
      <c r="D1027" s="105" t="s">
        <v>698</v>
      </c>
      <c r="E1027" s="479">
        <v>1</v>
      </c>
      <c r="F1027" s="105" t="s">
        <v>697</v>
      </c>
      <c r="G1027" s="483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4">
        <f t="shared" si="59"/>
        <v>43190</v>
      </c>
      <c r="D1028" s="105" t="s">
        <v>699</v>
      </c>
      <c r="E1028" s="479">
        <v>1</v>
      </c>
      <c r="F1028" s="105" t="s">
        <v>669</v>
      </c>
      <c r="G1028" s="483" t="s">
        <v>874</v>
      </c>
      <c r="H1028" s="105">
        <f>'Справка 7'!C77</f>
        <v>25504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4">
        <f t="shared" si="59"/>
        <v>43190</v>
      </c>
      <c r="D1029" s="105" t="s">
        <v>701</v>
      </c>
      <c r="E1029" s="479">
        <v>1</v>
      </c>
      <c r="F1029" s="105" t="s">
        <v>700</v>
      </c>
      <c r="G1029" s="483" t="s">
        <v>874</v>
      </c>
      <c r="H1029" s="105">
        <f>'Справка 7'!C78</f>
        <v>25504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4">
        <f t="shared" si="59"/>
        <v>43190</v>
      </c>
      <c r="D1030" s="105" t="s">
        <v>703</v>
      </c>
      <c r="E1030" s="479">
        <v>1</v>
      </c>
      <c r="F1030" s="105" t="s">
        <v>702</v>
      </c>
      <c r="G1030" s="483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4">
        <f t="shared" si="59"/>
        <v>43190</v>
      </c>
      <c r="D1031" s="105" t="s">
        <v>705</v>
      </c>
      <c r="E1031" s="479">
        <v>1</v>
      </c>
      <c r="F1031" s="105" t="s">
        <v>704</v>
      </c>
      <c r="G1031" s="483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4">
        <f t="shared" si="59"/>
        <v>43190</v>
      </c>
      <c r="D1032" s="105" t="s">
        <v>706</v>
      </c>
      <c r="E1032" s="479">
        <v>1</v>
      </c>
      <c r="F1032" s="105" t="s">
        <v>673</v>
      </c>
      <c r="G1032" s="483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4">
        <f t="shared" si="59"/>
        <v>43190</v>
      </c>
      <c r="D1033" s="105" t="s">
        <v>708</v>
      </c>
      <c r="E1033" s="479">
        <v>1</v>
      </c>
      <c r="F1033" s="105" t="s">
        <v>707</v>
      </c>
      <c r="G1033" s="483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4">
        <f t="shared" si="59"/>
        <v>43190</v>
      </c>
      <c r="D1034" s="105" t="s">
        <v>710</v>
      </c>
      <c r="E1034" s="479">
        <v>1</v>
      </c>
      <c r="F1034" s="105" t="s">
        <v>709</v>
      </c>
      <c r="G1034" s="483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4">
        <f t="shared" si="59"/>
        <v>43190</v>
      </c>
      <c r="D1035" s="105" t="s">
        <v>712</v>
      </c>
      <c r="E1035" s="479">
        <v>1</v>
      </c>
      <c r="F1035" s="105" t="s">
        <v>711</v>
      </c>
      <c r="G1035" s="483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4">
        <f t="shared" si="59"/>
        <v>43190</v>
      </c>
      <c r="D1036" s="105" t="s">
        <v>714</v>
      </c>
      <c r="E1036" s="479">
        <v>1</v>
      </c>
      <c r="F1036" s="105" t="s">
        <v>713</v>
      </c>
      <c r="G1036" s="483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4">
        <f t="shared" si="59"/>
        <v>43190</v>
      </c>
      <c r="D1037" s="105" t="s">
        <v>716</v>
      </c>
      <c r="E1037" s="479">
        <v>1</v>
      </c>
      <c r="F1037" s="105" t="s">
        <v>715</v>
      </c>
      <c r="G1037" s="483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4">
        <f t="shared" si="59"/>
        <v>43190</v>
      </c>
      <c r="D1038" s="105" t="s">
        <v>718</v>
      </c>
      <c r="E1038" s="479">
        <v>1</v>
      </c>
      <c r="F1038" s="105" t="s">
        <v>717</v>
      </c>
      <c r="G1038" s="483" t="s">
        <v>874</v>
      </c>
      <c r="H1038" s="105">
        <f>'Справка 7'!C87</f>
        <v>12101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4">
        <f t="shared" si="59"/>
        <v>43190</v>
      </c>
      <c r="D1039" s="105" t="s">
        <v>720</v>
      </c>
      <c r="E1039" s="479">
        <v>1</v>
      </c>
      <c r="F1039" s="105" t="s">
        <v>719</v>
      </c>
      <c r="G1039" s="48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4">
        <f aca="true" t="shared" si="62" ref="C1040:C1103">endDate</f>
        <v>43190</v>
      </c>
      <c r="D1040" s="105" t="s">
        <v>722</v>
      </c>
      <c r="E1040" s="479">
        <v>1</v>
      </c>
      <c r="F1040" s="105" t="s">
        <v>721</v>
      </c>
      <c r="G1040" s="483" t="s">
        <v>874</v>
      </c>
      <c r="H1040" s="105">
        <f>'Справка 7'!C89</f>
        <v>10098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4">
        <f t="shared" si="62"/>
        <v>43190</v>
      </c>
      <c r="D1041" s="105" t="s">
        <v>724</v>
      </c>
      <c r="E1041" s="479">
        <v>1</v>
      </c>
      <c r="F1041" s="105" t="s">
        <v>723</v>
      </c>
      <c r="G1041" s="483" t="s">
        <v>874</v>
      </c>
      <c r="H1041" s="105">
        <f>'Справка 7'!C90</f>
        <v>646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4">
        <f t="shared" si="62"/>
        <v>43190</v>
      </c>
      <c r="D1042" s="105" t="s">
        <v>726</v>
      </c>
      <c r="E1042" s="479">
        <v>1</v>
      </c>
      <c r="F1042" s="105" t="s">
        <v>725</v>
      </c>
      <c r="G1042" s="483" t="s">
        <v>874</v>
      </c>
      <c r="H1042" s="105">
        <f>'Справка 7'!C91</f>
        <v>465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4">
        <f t="shared" si="62"/>
        <v>43190</v>
      </c>
      <c r="D1043" s="105" t="s">
        <v>728</v>
      </c>
      <c r="E1043" s="479">
        <v>1</v>
      </c>
      <c r="F1043" s="105" t="s">
        <v>727</v>
      </c>
      <c r="G1043" s="483" t="s">
        <v>874</v>
      </c>
      <c r="H1043" s="105">
        <f>'Справка 7'!C92</f>
        <v>793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4">
        <f t="shared" si="62"/>
        <v>43190</v>
      </c>
      <c r="D1044" s="105" t="s">
        <v>730</v>
      </c>
      <c r="E1044" s="479">
        <v>1</v>
      </c>
      <c r="F1044" s="105" t="s">
        <v>729</v>
      </c>
      <c r="G1044" s="483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4">
        <f t="shared" si="62"/>
        <v>43190</v>
      </c>
      <c r="D1045" s="105" t="s">
        <v>731</v>
      </c>
      <c r="E1045" s="479">
        <v>1</v>
      </c>
      <c r="F1045" s="105" t="s">
        <v>637</v>
      </c>
      <c r="G1045" s="483" t="s">
        <v>874</v>
      </c>
      <c r="H1045" s="105">
        <f>'Справка 7'!C94</f>
        <v>0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4">
        <f t="shared" si="62"/>
        <v>43190</v>
      </c>
      <c r="D1046" s="105" t="s">
        <v>732</v>
      </c>
      <c r="E1046" s="479">
        <v>1</v>
      </c>
      <c r="F1046" s="105" t="s">
        <v>641</v>
      </c>
      <c r="G1046" s="483" t="s">
        <v>874</v>
      </c>
      <c r="H1046" s="105">
        <f>'Справка 7'!C95</f>
        <v>793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4">
        <f t="shared" si="62"/>
        <v>43190</v>
      </c>
      <c r="D1047" s="105" t="s">
        <v>734</v>
      </c>
      <c r="E1047" s="479">
        <v>1</v>
      </c>
      <c r="F1047" s="105" t="s">
        <v>733</v>
      </c>
      <c r="G1047" s="483" t="s">
        <v>874</v>
      </c>
      <c r="H1047" s="105">
        <f>'Справка 7'!C96</f>
        <v>99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4">
        <f t="shared" si="62"/>
        <v>43190</v>
      </c>
      <c r="D1048" s="105" t="s">
        <v>736</v>
      </c>
      <c r="E1048" s="479">
        <v>1</v>
      </c>
      <c r="F1048" s="105" t="s">
        <v>735</v>
      </c>
      <c r="G1048" s="483" t="s">
        <v>874</v>
      </c>
      <c r="H1048" s="105">
        <f>'Справка 7'!C97</f>
        <v>153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4">
        <f t="shared" si="62"/>
        <v>43190</v>
      </c>
      <c r="D1049" s="105" t="s">
        <v>738</v>
      </c>
      <c r="E1049" s="479">
        <v>1</v>
      </c>
      <c r="F1049" s="105" t="s">
        <v>691</v>
      </c>
      <c r="G1049" s="483" t="s">
        <v>874</v>
      </c>
      <c r="H1049" s="105">
        <f>'Справка 7'!C98</f>
        <v>38111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4">
        <f t="shared" si="62"/>
        <v>43190</v>
      </c>
      <c r="D1050" s="105" t="s">
        <v>740</v>
      </c>
      <c r="E1050" s="479">
        <v>1</v>
      </c>
      <c r="F1050" s="105" t="s">
        <v>739</v>
      </c>
      <c r="G1050" s="483" t="s">
        <v>874</v>
      </c>
      <c r="H1050" s="105">
        <f>'Справка 7'!C99</f>
        <v>62356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4">
        <f t="shared" si="62"/>
        <v>43190</v>
      </c>
      <c r="D1051" s="105" t="s">
        <v>663</v>
      </c>
      <c r="E1051" s="479">
        <v>2</v>
      </c>
      <c r="F1051" s="105" t="s">
        <v>662</v>
      </c>
      <c r="G1051" s="483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4">
        <f t="shared" si="62"/>
        <v>43190</v>
      </c>
      <c r="D1052" s="105" t="s">
        <v>665</v>
      </c>
      <c r="E1052" s="479">
        <v>2</v>
      </c>
      <c r="F1052" s="105" t="s">
        <v>664</v>
      </c>
      <c r="G1052" s="483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4">
        <f t="shared" si="62"/>
        <v>43190</v>
      </c>
      <c r="D1053" s="105" t="s">
        <v>667</v>
      </c>
      <c r="E1053" s="479">
        <v>2</v>
      </c>
      <c r="F1053" s="105" t="s">
        <v>666</v>
      </c>
      <c r="G1053" s="483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4">
        <f t="shared" si="62"/>
        <v>43190</v>
      </c>
      <c r="D1054" s="105" t="s">
        <v>668</v>
      </c>
      <c r="E1054" s="479">
        <v>2</v>
      </c>
      <c r="F1054" s="105" t="s">
        <v>651</v>
      </c>
      <c r="G1054" s="483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4">
        <f t="shared" si="62"/>
        <v>43190</v>
      </c>
      <c r="D1055" s="105" t="s">
        <v>670</v>
      </c>
      <c r="E1055" s="479">
        <v>2</v>
      </c>
      <c r="F1055" s="105" t="s">
        <v>669</v>
      </c>
      <c r="G1055" s="483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4">
        <f t="shared" si="62"/>
        <v>43190</v>
      </c>
      <c r="D1056" s="105" t="s">
        <v>672</v>
      </c>
      <c r="E1056" s="479">
        <v>2</v>
      </c>
      <c r="F1056" s="105" t="s">
        <v>671</v>
      </c>
      <c r="G1056" s="483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4">
        <f t="shared" si="62"/>
        <v>43190</v>
      </c>
      <c r="D1057" s="105" t="s">
        <v>674</v>
      </c>
      <c r="E1057" s="479">
        <v>2</v>
      </c>
      <c r="F1057" s="105" t="s">
        <v>673</v>
      </c>
      <c r="G1057" s="483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4">
        <f t="shared" si="62"/>
        <v>43190</v>
      </c>
      <c r="D1058" s="105" t="s">
        <v>676</v>
      </c>
      <c r="E1058" s="479">
        <v>2</v>
      </c>
      <c r="F1058" s="105" t="s">
        <v>675</v>
      </c>
      <c r="G1058" s="483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4">
        <f t="shared" si="62"/>
        <v>43190</v>
      </c>
      <c r="D1059" s="105" t="s">
        <v>677</v>
      </c>
      <c r="E1059" s="479">
        <v>2</v>
      </c>
      <c r="F1059" s="105" t="s">
        <v>673</v>
      </c>
      <c r="G1059" s="483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4">
        <f t="shared" si="62"/>
        <v>43190</v>
      </c>
      <c r="D1060" s="105" t="s">
        <v>678</v>
      </c>
      <c r="E1060" s="479">
        <v>2</v>
      </c>
      <c r="F1060" s="105" t="s">
        <v>139</v>
      </c>
      <c r="G1060" s="483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4">
        <f t="shared" si="62"/>
        <v>43190</v>
      </c>
      <c r="D1061" s="105" t="s">
        <v>679</v>
      </c>
      <c r="E1061" s="479">
        <v>2</v>
      </c>
      <c r="F1061" s="105" t="s">
        <v>142</v>
      </c>
      <c r="G1061" s="483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4">
        <f t="shared" si="62"/>
        <v>43190</v>
      </c>
      <c r="D1062" s="105" t="s">
        <v>681</v>
      </c>
      <c r="E1062" s="479">
        <v>2</v>
      </c>
      <c r="F1062" s="105" t="s">
        <v>680</v>
      </c>
      <c r="G1062" s="483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4">
        <f t="shared" si="62"/>
        <v>43190</v>
      </c>
      <c r="D1063" s="105" t="s">
        <v>683</v>
      </c>
      <c r="E1063" s="479">
        <v>2</v>
      </c>
      <c r="F1063" s="105" t="s">
        <v>682</v>
      </c>
      <c r="G1063" s="483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4">
        <f t="shared" si="62"/>
        <v>43190</v>
      </c>
      <c r="D1064" s="105" t="s">
        <v>685</v>
      </c>
      <c r="E1064" s="479">
        <v>2</v>
      </c>
      <c r="F1064" s="105" t="s">
        <v>684</v>
      </c>
      <c r="G1064" s="483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4">
        <f t="shared" si="62"/>
        <v>43190</v>
      </c>
      <c r="D1065" s="105" t="s">
        <v>687</v>
      </c>
      <c r="E1065" s="479">
        <v>2</v>
      </c>
      <c r="F1065" s="105" t="s">
        <v>661</v>
      </c>
      <c r="G1065" s="483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4">
        <f t="shared" si="62"/>
        <v>43190</v>
      </c>
      <c r="D1066" s="105" t="s">
        <v>690</v>
      </c>
      <c r="E1066" s="479">
        <v>2</v>
      </c>
      <c r="F1066" s="105" t="s">
        <v>875</v>
      </c>
      <c r="G1066" s="483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4">
        <f t="shared" si="62"/>
        <v>43190</v>
      </c>
      <c r="D1067" s="105" t="s">
        <v>692</v>
      </c>
      <c r="E1067" s="479">
        <v>2</v>
      </c>
      <c r="F1067" s="105" t="s">
        <v>662</v>
      </c>
      <c r="G1067" s="483" t="s">
        <v>874</v>
      </c>
      <c r="H1067" s="105">
        <f>'Справка 7'!D73</f>
        <v>353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4">
        <f t="shared" si="62"/>
        <v>43190</v>
      </c>
      <c r="D1068" s="105" t="s">
        <v>694</v>
      </c>
      <c r="E1068" s="479">
        <v>2</v>
      </c>
      <c r="F1068" s="105" t="s">
        <v>693</v>
      </c>
      <c r="G1068" s="483" t="s">
        <v>874</v>
      </c>
      <c r="H1068" s="105">
        <f>'Справка 7'!D74</f>
        <v>353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4">
        <f t="shared" si="62"/>
        <v>43190</v>
      </c>
      <c r="D1069" s="105" t="s">
        <v>696</v>
      </c>
      <c r="E1069" s="479">
        <v>2</v>
      </c>
      <c r="F1069" s="105" t="s">
        <v>695</v>
      </c>
      <c r="G1069" s="483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4">
        <f t="shared" si="62"/>
        <v>43190</v>
      </c>
      <c r="D1070" s="105" t="s">
        <v>698</v>
      </c>
      <c r="E1070" s="479">
        <v>2</v>
      </c>
      <c r="F1070" s="105" t="s">
        <v>697</v>
      </c>
      <c r="G1070" s="483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4">
        <f t="shared" si="62"/>
        <v>43190</v>
      </c>
      <c r="D1071" s="105" t="s">
        <v>699</v>
      </c>
      <c r="E1071" s="479">
        <v>2</v>
      </c>
      <c r="F1071" s="105" t="s">
        <v>669</v>
      </c>
      <c r="G1071" s="483" t="s">
        <v>874</v>
      </c>
      <c r="H1071" s="105">
        <f>'Справка 7'!D77</f>
        <v>25504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4">
        <f t="shared" si="62"/>
        <v>43190</v>
      </c>
      <c r="D1072" s="105" t="s">
        <v>701</v>
      </c>
      <c r="E1072" s="479">
        <v>2</v>
      </c>
      <c r="F1072" s="105" t="s">
        <v>700</v>
      </c>
      <c r="G1072" s="483" t="s">
        <v>874</v>
      </c>
      <c r="H1072" s="105">
        <f>'Справка 7'!D78</f>
        <v>25504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4">
        <f t="shared" si="62"/>
        <v>43190</v>
      </c>
      <c r="D1073" s="105" t="s">
        <v>703</v>
      </c>
      <c r="E1073" s="479">
        <v>2</v>
      </c>
      <c r="F1073" s="105" t="s">
        <v>702</v>
      </c>
      <c r="G1073" s="483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4">
        <f t="shared" si="62"/>
        <v>43190</v>
      </c>
      <c r="D1074" s="105" t="s">
        <v>705</v>
      </c>
      <c r="E1074" s="479">
        <v>2</v>
      </c>
      <c r="F1074" s="105" t="s">
        <v>704</v>
      </c>
      <c r="G1074" s="483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4">
        <f t="shared" si="62"/>
        <v>43190</v>
      </c>
      <c r="D1075" s="105" t="s">
        <v>706</v>
      </c>
      <c r="E1075" s="479">
        <v>2</v>
      </c>
      <c r="F1075" s="105" t="s">
        <v>673</v>
      </c>
      <c r="G1075" s="483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4">
        <f t="shared" si="62"/>
        <v>43190</v>
      </c>
      <c r="D1076" s="105" t="s">
        <v>708</v>
      </c>
      <c r="E1076" s="479">
        <v>2</v>
      </c>
      <c r="F1076" s="105" t="s">
        <v>707</v>
      </c>
      <c r="G1076" s="483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4">
        <f t="shared" si="62"/>
        <v>43190</v>
      </c>
      <c r="D1077" s="105" t="s">
        <v>710</v>
      </c>
      <c r="E1077" s="479">
        <v>2</v>
      </c>
      <c r="F1077" s="105" t="s">
        <v>709</v>
      </c>
      <c r="G1077" s="483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4">
        <f t="shared" si="62"/>
        <v>43190</v>
      </c>
      <c r="D1078" s="105" t="s">
        <v>712</v>
      </c>
      <c r="E1078" s="479">
        <v>2</v>
      </c>
      <c r="F1078" s="105" t="s">
        <v>711</v>
      </c>
      <c r="G1078" s="483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4">
        <f t="shared" si="62"/>
        <v>43190</v>
      </c>
      <c r="D1079" s="105" t="s">
        <v>714</v>
      </c>
      <c r="E1079" s="479">
        <v>2</v>
      </c>
      <c r="F1079" s="105" t="s">
        <v>713</v>
      </c>
      <c r="G1079" s="483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4">
        <f t="shared" si="62"/>
        <v>43190</v>
      </c>
      <c r="D1080" s="105" t="s">
        <v>716</v>
      </c>
      <c r="E1080" s="479">
        <v>2</v>
      </c>
      <c r="F1080" s="105" t="s">
        <v>715</v>
      </c>
      <c r="G1080" s="483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4">
        <f t="shared" si="62"/>
        <v>43190</v>
      </c>
      <c r="D1081" s="105" t="s">
        <v>718</v>
      </c>
      <c r="E1081" s="479">
        <v>2</v>
      </c>
      <c r="F1081" s="105" t="s">
        <v>717</v>
      </c>
      <c r="G1081" s="483" t="s">
        <v>874</v>
      </c>
      <c r="H1081" s="105">
        <f>'Справка 7'!D87</f>
        <v>12101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4">
        <f t="shared" si="62"/>
        <v>43190</v>
      </c>
      <c r="D1082" s="105" t="s">
        <v>720</v>
      </c>
      <c r="E1082" s="479">
        <v>2</v>
      </c>
      <c r="F1082" s="105" t="s">
        <v>719</v>
      </c>
      <c r="G1082" s="483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4">
        <f t="shared" si="62"/>
        <v>43190</v>
      </c>
      <c r="D1083" s="105" t="s">
        <v>722</v>
      </c>
      <c r="E1083" s="479">
        <v>2</v>
      </c>
      <c r="F1083" s="105" t="s">
        <v>721</v>
      </c>
      <c r="G1083" s="483" t="s">
        <v>874</v>
      </c>
      <c r="H1083" s="105">
        <f>'Справка 7'!D89</f>
        <v>10098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4">
        <f t="shared" si="62"/>
        <v>43190</v>
      </c>
      <c r="D1084" s="105" t="s">
        <v>724</v>
      </c>
      <c r="E1084" s="479">
        <v>2</v>
      </c>
      <c r="F1084" s="105" t="s">
        <v>723</v>
      </c>
      <c r="G1084" s="483" t="s">
        <v>874</v>
      </c>
      <c r="H1084" s="105">
        <f>'Справка 7'!D90</f>
        <v>646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4">
        <f t="shared" si="62"/>
        <v>43190</v>
      </c>
      <c r="D1085" s="105" t="s">
        <v>726</v>
      </c>
      <c r="E1085" s="479">
        <v>2</v>
      </c>
      <c r="F1085" s="105" t="s">
        <v>725</v>
      </c>
      <c r="G1085" s="483" t="s">
        <v>874</v>
      </c>
      <c r="H1085" s="105">
        <f>'Справка 7'!D91</f>
        <v>465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4">
        <f t="shared" si="62"/>
        <v>43190</v>
      </c>
      <c r="D1086" s="105" t="s">
        <v>728</v>
      </c>
      <c r="E1086" s="479">
        <v>2</v>
      </c>
      <c r="F1086" s="105" t="s">
        <v>727</v>
      </c>
      <c r="G1086" s="483" t="s">
        <v>874</v>
      </c>
      <c r="H1086" s="105">
        <f>'Справка 7'!D92</f>
        <v>793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4">
        <f t="shared" si="62"/>
        <v>43190</v>
      </c>
      <c r="D1087" s="105" t="s">
        <v>730</v>
      </c>
      <c r="E1087" s="479">
        <v>2</v>
      </c>
      <c r="F1087" s="105" t="s">
        <v>729</v>
      </c>
      <c r="G1087" s="483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4">
        <f t="shared" si="62"/>
        <v>43190</v>
      </c>
      <c r="D1088" s="105" t="s">
        <v>731</v>
      </c>
      <c r="E1088" s="479">
        <v>2</v>
      </c>
      <c r="F1088" s="105" t="s">
        <v>637</v>
      </c>
      <c r="G1088" s="483" t="s">
        <v>874</v>
      </c>
      <c r="H1088" s="105">
        <f>'Справка 7'!D94</f>
        <v>0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4">
        <f t="shared" si="62"/>
        <v>43190</v>
      </c>
      <c r="D1089" s="105" t="s">
        <v>732</v>
      </c>
      <c r="E1089" s="479">
        <v>2</v>
      </c>
      <c r="F1089" s="105" t="s">
        <v>641</v>
      </c>
      <c r="G1089" s="483" t="s">
        <v>874</v>
      </c>
      <c r="H1089" s="105">
        <f>'Справка 7'!D95</f>
        <v>793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4">
        <f t="shared" si="62"/>
        <v>43190</v>
      </c>
      <c r="D1090" s="105" t="s">
        <v>734</v>
      </c>
      <c r="E1090" s="479">
        <v>2</v>
      </c>
      <c r="F1090" s="105" t="s">
        <v>733</v>
      </c>
      <c r="G1090" s="483" t="s">
        <v>874</v>
      </c>
      <c r="H1090" s="105">
        <f>'Справка 7'!D96</f>
        <v>99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4">
        <f t="shared" si="62"/>
        <v>43190</v>
      </c>
      <c r="D1091" s="105" t="s">
        <v>736</v>
      </c>
      <c r="E1091" s="479">
        <v>2</v>
      </c>
      <c r="F1091" s="105" t="s">
        <v>735</v>
      </c>
      <c r="G1091" s="483" t="s">
        <v>874</v>
      </c>
      <c r="H1091" s="105">
        <f>'Справка 7'!D97</f>
        <v>153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4">
        <f t="shared" si="62"/>
        <v>43190</v>
      </c>
      <c r="D1092" s="105" t="s">
        <v>738</v>
      </c>
      <c r="E1092" s="479">
        <v>2</v>
      </c>
      <c r="F1092" s="105" t="s">
        <v>691</v>
      </c>
      <c r="G1092" s="483" t="s">
        <v>874</v>
      </c>
      <c r="H1092" s="105">
        <f>'Справка 7'!D98</f>
        <v>38111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4">
        <f t="shared" si="62"/>
        <v>43190</v>
      </c>
      <c r="D1093" s="105" t="s">
        <v>740</v>
      </c>
      <c r="E1093" s="479">
        <v>2</v>
      </c>
      <c r="F1093" s="105" t="s">
        <v>739</v>
      </c>
      <c r="G1093" s="483" t="s">
        <v>874</v>
      </c>
      <c r="H1093" s="105">
        <f>'Справка 7'!D99</f>
        <v>38111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4">
        <f t="shared" si="62"/>
        <v>43190</v>
      </c>
      <c r="D1094" s="105" t="s">
        <v>663</v>
      </c>
      <c r="E1094" s="479">
        <v>3</v>
      </c>
      <c r="F1094" s="105" t="s">
        <v>662</v>
      </c>
      <c r="G1094" s="483" t="s">
        <v>874</v>
      </c>
      <c r="H1094" s="105">
        <f>'Справка 7'!E54</f>
        <v>17898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4">
        <f t="shared" si="62"/>
        <v>43190</v>
      </c>
      <c r="D1095" s="105" t="s">
        <v>665</v>
      </c>
      <c r="E1095" s="479">
        <v>3</v>
      </c>
      <c r="F1095" s="105" t="s">
        <v>664</v>
      </c>
      <c r="G1095" s="483" t="s">
        <v>874</v>
      </c>
      <c r="H1095" s="105">
        <f>'Справка 7'!E55</f>
        <v>17898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4">
        <f t="shared" si="62"/>
        <v>43190</v>
      </c>
      <c r="D1096" s="105" t="s">
        <v>667</v>
      </c>
      <c r="E1096" s="479">
        <v>3</v>
      </c>
      <c r="F1096" s="105" t="s">
        <v>666</v>
      </c>
      <c r="G1096" s="483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4">
        <f t="shared" si="62"/>
        <v>43190</v>
      </c>
      <c r="D1097" s="105" t="s">
        <v>668</v>
      </c>
      <c r="E1097" s="479">
        <v>3</v>
      </c>
      <c r="F1097" s="105" t="s">
        <v>651</v>
      </c>
      <c r="G1097" s="483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4">
        <f t="shared" si="62"/>
        <v>43190</v>
      </c>
      <c r="D1098" s="105" t="s">
        <v>670</v>
      </c>
      <c r="E1098" s="479">
        <v>3</v>
      </c>
      <c r="F1098" s="105" t="s">
        <v>669</v>
      </c>
      <c r="G1098" s="483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4">
        <f t="shared" si="62"/>
        <v>43190</v>
      </c>
      <c r="D1099" s="105" t="s">
        <v>672</v>
      </c>
      <c r="E1099" s="479">
        <v>3</v>
      </c>
      <c r="F1099" s="105" t="s">
        <v>671</v>
      </c>
      <c r="G1099" s="483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4">
        <f t="shared" si="62"/>
        <v>43190</v>
      </c>
      <c r="D1100" s="105" t="s">
        <v>674</v>
      </c>
      <c r="E1100" s="479">
        <v>3</v>
      </c>
      <c r="F1100" s="105" t="s">
        <v>673</v>
      </c>
      <c r="G1100" s="483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4">
        <f t="shared" si="62"/>
        <v>43190</v>
      </c>
      <c r="D1101" s="105" t="s">
        <v>676</v>
      </c>
      <c r="E1101" s="479">
        <v>3</v>
      </c>
      <c r="F1101" s="105" t="s">
        <v>675</v>
      </c>
      <c r="G1101" s="483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4">
        <f t="shared" si="62"/>
        <v>43190</v>
      </c>
      <c r="D1102" s="105" t="s">
        <v>677</v>
      </c>
      <c r="E1102" s="479">
        <v>3</v>
      </c>
      <c r="F1102" s="105" t="s">
        <v>673</v>
      </c>
      <c r="G1102" s="483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4">
        <f t="shared" si="62"/>
        <v>43190</v>
      </c>
      <c r="D1103" s="105" t="s">
        <v>678</v>
      </c>
      <c r="E1103" s="479">
        <v>3</v>
      </c>
      <c r="F1103" s="105" t="s">
        <v>139</v>
      </c>
      <c r="G1103" s="48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4">
        <f aca="true" t="shared" si="65" ref="C1104:C1167">endDate</f>
        <v>43190</v>
      </c>
      <c r="D1104" s="105" t="s">
        <v>679</v>
      </c>
      <c r="E1104" s="479">
        <v>3</v>
      </c>
      <c r="F1104" s="105" t="s">
        <v>142</v>
      </c>
      <c r="G1104" s="483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4">
        <f t="shared" si="65"/>
        <v>43190</v>
      </c>
      <c r="D1105" s="105" t="s">
        <v>681</v>
      </c>
      <c r="E1105" s="479">
        <v>3</v>
      </c>
      <c r="F1105" s="105" t="s">
        <v>680</v>
      </c>
      <c r="G1105" s="483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4">
        <f t="shared" si="65"/>
        <v>43190</v>
      </c>
      <c r="D1106" s="105" t="s">
        <v>683</v>
      </c>
      <c r="E1106" s="479">
        <v>3</v>
      </c>
      <c r="F1106" s="105" t="s">
        <v>682</v>
      </c>
      <c r="G1106" s="483" t="s">
        <v>874</v>
      </c>
      <c r="H1106" s="105">
        <f>'Справка 7'!E66</f>
        <v>2676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4">
        <f t="shared" si="65"/>
        <v>43190</v>
      </c>
      <c r="D1107" s="105" t="s">
        <v>685</v>
      </c>
      <c r="E1107" s="479">
        <v>3</v>
      </c>
      <c r="F1107" s="105" t="s">
        <v>684</v>
      </c>
      <c r="G1107" s="483" t="s">
        <v>874</v>
      </c>
      <c r="H1107" s="105">
        <f>'Справка 7'!E67</f>
        <v>2350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4">
        <f t="shared" si="65"/>
        <v>43190</v>
      </c>
      <c r="D1108" s="105" t="s">
        <v>687</v>
      </c>
      <c r="E1108" s="479">
        <v>3</v>
      </c>
      <c r="F1108" s="105" t="s">
        <v>661</v>
      </c>
      <c r="G1108" s="483" t="s">
        <v>874</v>
      </c>
      <c r="H1108" s="105">
        <f>'Справка 7'!E68</f>
        <v>20574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4">
        <f t="shared" si="65"/>
        <v>43190</v>
      </c>
      <c r="D1109" s="105" t="s">
        <v>690</v>
      </c>
      <c r="E1109" s="479">
        <v>3</v>
      </c>
      <c r="F1109" s="105" t="s">
        <v>875</v>
      </c>
      <c r="G1109" s="483" t="s">
        <v>874</v>
      </c>
      <c r="H1109" s="105">
        <f>'Справка 7'!E70</f>
        <v>3671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4">
        <f t="shared" si="65"/>
        <v>43190</v>
      </c>
      <c r="D1110" s="105" t="s">
        <v>692</v>
      </c>
      <c r="E1110" s="479">
        <v>3</v>
      </c>
      <c r="F1110" s="105" t="s">
        <v>662</v>
      </c>
      <c r="G1110" s="483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4">
        <f t="shared" si="65"/>
        <v>43190</v>
      </c>
      <c r="D1111" s="105" t="s">
        <v>694</v>
      </c>
      <c r="E1111" s="479">
        <v>3</v>
      </c>
      <c r="F1111" s="105" t="s">
        <v>693</v>
      </c>
      <c r="G1111" s="483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4">
        <f t="shared" si="65"/>
        <v>43190</v>
      </c>
      <c r="D1112" s="105" t="s">
        <v>696</v>
      </c>
      <c r="E1112" s="479">
        <v>3</v>
      </c>
      <c r="F1112" s="105" t="s">
        <v>695</v>
      </c>
      <c r="G1112" s="483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4">
        <f t="shared" si="65"/>
        <v>43190</v>
      </c>
      <c r="D1113" s="105" t="s">
        <v>698</v>
      </c>
      <c r="E1113" s="479">
        <v>3</v>
      </c>
      <c r="F1113" s="105" t="s">
        <v>697</v>
      </c>
      <c r="G1113" s="483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4">
        <f t="shared" si="65"/>
        <v>43190</v>
      </c>
      <c r="D1114" s="105" t="s">
        <v>699</v>
      </c>
      <c r="E1114" s="479">
        <v>3</v>
      </c>
      <c r="F1114" s="105" t="s">
        <v>669</v>
      </c>
      <c r="G1114" s="483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4">
        <f t="shared" si="65"/>
        <v>43190</v>
      </c>
      <c r="D1115" s="105" t="s">
        <v>701</v>
      </c>
      <c r="E1115" s="479">
        <v>3</v>
      </c>
      <c r="F1115" s="105" t="s">
        <v>700</v>
      </c>
      <c r="G1115" s="483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4">
        <f t="shared" si="65"/>
        <v>43190</v>
      </c>
      <c r="D1116" s="105" t="s">
        <v>703</v>
      </c>
      <c r="E1116" s="479">
        <v>3</v>
      </c>
      <c r="F1116" s="105" t="s">
        <v>702</v>
      </c>
      <c r="G1116" s="483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4">
        <f t="shared" si="65"/>
        <v>43190</v>
      </c>
      <c r="D1117" s="105" t="s">
        <v>705</v>
      </c>
      <c r="E1117" s="479">
        <v>3</v>
      </c>
      <c r="F1117" s="105" t="s">
        <v>704</v>
      </c>
      <c r="G1117" s="483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4">
        <f t="shared" si="65"/>
        <v>43190</v>
      </c>
      <c r="D1118" s="105" t="s">
        <v>706</v>
      </c>
      <c r="E1118" s="479">
        <v>3</v>
      </c>
      <c r="F1118" s="105" t="s">
        <v>673</v>
      </c>
      <c r="G1118" s="483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4">
        <f t="shared" si="65"/>
        <v>43190</v>
      </c>
      <c r="D1119" s="105" t="s">
        <v>708</v>
      </c>
      <c r="E1119" s="479">
        <v>3</v>
      </c>
      <c r="F1119" s="105" t="s">
        <v>707</v>
      </c>
      <c r="G1119" s="483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4">
        <f t="shared" si="65"/>
        <v>43190</v>
      </c>
      <c r="D1120" s="105" t="s">
        <v>710</v>
      </c>
      <c r="E1120" s="479">
        <v>3</v>
      </c>
      <c r="F1120" s="105" t="s">
        <v>709</v>
      </c>
      <c r="G1120" s="483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4">
        <f t="shared" si="65"/>
        <v>43190</v>
      </c>
      <c r="D1121" s="105" t="s">
        <v>712</v>
      </c>
      <c r="E1121" s="479">
        <v>3</v>
      </c>
      <c r="F1121" s="105" t="s">
        <v>711</v>
      </c>
      <c r="G1121" s="483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4">
        <f t="shared" si="65"/>
        <v>43190</v>
      </c>
      <c r="D1122" s="105" t="s">
        <v>714</v>
      </c>
      <c r="E1122" s="479">
        <v>3</v>
      </c>
      <c r="F1122" s="105" t="s">
        <v>713</v>
      </c>
      <c r="G1122" s="483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4">
        <f t="shared" si="65"/>
        <v>43190</v>
      </c>
      <c r="D1123" s="105" t="s">
        <v>716</v>
      </c>
      <c r="E1123" s="479">
        <v>3</v>
      </c>
      <c r="F1123" s="105" t="s">
        <v>715</v>
      </c>
      <c r="G1123" s="483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4">
        <f t="shared" si="65"/>
        <v>43190</v>
      </c>
      <c r="D1124" s="105" t="s">
        <v>718</v>
      </c>
      <c r="E1124" s="479">
        <v>3</v>
      </c>
      <c r="F1124" s="105" t="s">
        <v>717</v>
      </c>
      <c r="G1124" s="483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4">
        <f t="shared" si="65"/>
        <v>43190</v>
      </c>
      <c r="D1125" s="105" t="s">
        <v>720</v>
      </c>
      <c r="E1125" s="479">
        <v>3</v>
      </c>
      <c r="F1125" s="105" t="s">
        <v>719</v>
      </c>
      <c r="G1125" s="483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4">
        <f t="shared" si="65"/>
        <v>43190</v>
      </c>
      <c r="D1126" s="105" t="s">
        <v>722</v>
      </c>
      <c r="E1126" s="479">
        <v>3</v>
      </c>
      <c r="F1126" s="105" t="s">
        <v>721</v>
      </c>
      <c r="G1126" s="483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4">
        <f t="shared" si="65"/>
        <v>43190</v>
      </c>
      <c r="D1127" s="105" t="s">
        <v>724</v>
      </c>
      <c r="E1127" s="479">
        <v>3</v>
      </c>
      <c r="F1127" s="105" t="s">
        <v>723</v>
      </c>
      <c r="G1127" s="483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4">
        <f t="shared" si="65"/>
        <v>43190</v>
      </c>
      <c r="D1128" s="105" t="s">
        <v>726</v>
      </c>
      <c r="E1128" s="479">
        <v>3</v>
      </c>
      <c r="F1128" s="105" t="s">
        <v>725</v>
      </c>
      <c r="G1128" s="483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4">
        <f t="shared" si="65"/>
        <v>43190</v>
      </c>
      <c r="D1129" s="105" t="s">
        <v>728</v>
      </c>
      <c r="E1129" s="479">
        <v>3</v>
      </c>
      <c r="F1129" s="105" t="s">
        <v>727</v>
      </c>
      <c r="G1129" s="483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4">
        <f t="shared" si="65"/>
        <v>43190</v>
      </c>
      <c r="D1130" s="105" t="s">
        <v>730</v>
      </c>
      <c r="E1130" s="479">
        <v>3</v>
      </c>
      <c r="F1130" s="105" t="s">
        <v>729</v>
      </c>
      <c r="G1130" s="483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4">
        <f t="shared" si="65"/>
        <v>43190</v>
      </c>
      <c r="D1131" s="105" t="s">
        <v>731</v>
      </c>
      <c r="E1131" s="479">
        <v>3</v>
      </c>
      <c r="F1131" s="105" t="s">
        <v>637</v>
      </c>
      <c r="G1131" s="483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4">
        <f t="shared" si="65"/>
        <v>43190</v>
      </c>
      <c r="D1132" s="105" t="s">
        <v>732</v>
      </c>
      <c r="E1132" s="479">
        <v>3</v>
      </c>
      <c r="F1132" s="105" t="s">
        <v>641</v>
      </c>
      <c r="G1132" s="483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4">
        <f t="shared" si="65"/>
        <v>43190</v>
      </c>
      <c r="D1133" s="105" t="s">
        <v>734</v>
      </c>
      <c r="E1133" s="479">
        <v>3</v>
      </c>
      <c r="F1133" s="105" t="s">
        <v>733</v>
      </c>
      <c r="G1133" s="483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4">
        <f t="shared" si="65"/>
        <v>43190</v>
      </c>
      <c r="D1134" s="105" t="s">
        <v>736</v>
      </c>
      <c r="E1134" s="479">
        <v>3</v>
      </c>
      <c r="F1134" s="105" t="s">
        <v>735</v>
      </c>
      <c r="G1134" s="483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4">
        <f t="shared" si="65"/>
        <v>43190</v>
      </c>
      <c r="D1135" s="105" t="s">
        <v>738</v>
      </c>
      <c r="E1135" s="479">
        <v>3</v>
      </c>
      <c r="F1135" s="105" t="s">
        <v>691</v>
      </c>
      <c r="G1135" s="483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4">
        <f t="shared" si="65"/>
        <v>43190</v>
      </c>
      <c r="D1136" s="105" t="s">
        <v>740</v>
      </c>
      <c r="E1136" s="479">
        <v>3</v>
      </c>
      <c r="F1136" s="105" t="s">
        <v>739</v>
      </c>
      <c r="G1136" s="483" t="s">
        <v>874</v>
      </c>
      <c r="H1136" s="105">
        <f>'Справка 7'!E99</f>
        <v>24245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4">
        <f t="shared" si="65"/>
        <v>43190</v>
      </c>
      <c r="D1137" s="105" t="s">
        <v>663</v>
      </c>
      <c r="E1137" s="479">
        <v>4</v>
      </c>
      <c r="F1137" s="105" t="s">
        <v>662</v>
      </c>
      <c r="G1137" s="483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4">
        <f t="shared" si="65"/>
        <v>43190</v>
      </c>
      <c r="D1138" s="105" t="s">
        <v>665</v>
      </c>
      <c r="E1138" s="479">
        <v>4</v>
      </c>
      <c r="F1138" s="105" t="s">
        <v>664</v>
      </c>
      <c r="G1138" s="483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4">
        <f t="shared" si="65"/>
        <v>43190</v>
      </c>
      <c r="D1139" s="105" t="s">
        <v>667</v>
      </c>
      <c r="E1139" s="479">
        <v>4</v>
      </c>
      <c r="F1139" s="105" t="s">
        <v>666</v>
      </c>
      <c r="G1139" s="483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4">
        <f t="shared" si="65"/>
        <v>43190</v>
      </c>
      <c r="D1140" s="105" t="s">
        <v>668</v>
      </c>
      <c r="E1140" s="479">
        <v>4</v>
      </c>
      <c r="F1140" s="105" t="s">
        <v>651</v>
      </c>
      <c r="G1140" s="483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4">
        <f t="shared" si="65"/>
        <v>43190</v>
      </c>
      <c r="D1141" s="105" t="s">
        <v>670</v>
      </c>
      <c r="E1141" s="479">
        <v>4</v>
      </c>
      <c r="F1141" s="105" t="s">
        <v>669</v>
      </c>
      <c r="G1141" s="483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4">
        <f t="shared" si="65"/>
        <v>43190</v>
      </c>
      <c r="D1142" s="105" t="s">
        <v>672</v>
      </c>
      <c r="E1142" s="479">
        <v>4</v>
      </c>
      <c r="F1142" s="105" t="s">
        <v>671</v>
      </c>
      <c r="G1142" s="483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4">
        <f t="shared" si="65"/>
        <v>43190</v>
      </c>
      <c r="D1143" s="105" t="s">
        <v>674</v>
      </c>
      <c r="E1143" s="479">
        <v>4</v>
      </c>
      <c r="F1143" s="105" t="s">
        <v>673</v>
      </c>
      <c r="G1143" s="483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4">
        <f t="shared" si="65"/>
        <v>43190</v>
      </c>
      <c r="D1144" s="105" t="s">
        <v>676</v>
      </c>
      <c r="E1144" s="479">
        <v>4</v>
      </c>
      <c r="F1144" s="105" t="s">
        <v>675</v>
      </c>
      <c r="G1144" s="483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4">
        <f t="shared" si="65"/>
        <v>43190</v>
      </c>
      <c r="D1145" s="105" t="s">
        <v>677</v>
      </c>
      <c r="E1145" s="479">
        <v>4</v>
      </c>
      <c r="F1145" s="105" t="s">
        <v>673</v>
      </c>
      <c r="G1145" s="483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4">
        <f t="shared" si="65"/>
        <v>43190</v>
      </c>
      <c r="D1146" s="105" t="s">
        <v>678</v>
      </c>
      <c r="E1146" s="479">
        <v>4</v>
      </c>
      <c r="F1146" s="105" t="s">
        <v>139</v>
      </c>
      <c r="G1146" s="483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4">
        <f t="shared" si="65"/>
        <v>43190</v>
      </c>
      <c r="D1147" s="105" t="s">
        <v>679</v>
      </c>
      <c r="E1147" s="479">
        <v>4</v>
      </c>
      <c r="F1147" s="105" t="s">
        <v>142</v>
      </c>
      <c r="G1147" s="483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4">
        <f t="shared" si="65"/>
        <v>43190</v>
      </c>
      <c r="D1148" s="105" t="s">
        <v>681</v>
      </c>
      <c r="E1148" s="479">
        <v>4</v>
      </c>
      <c r="F1148" s="105" t="s">
        <v>680</v>
      </c>
      <c r="G1148" s="483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4">
        <f t="shared" si="65"/>
        <v>43190</v>
      </c>
      <c r="D1149" s="105" t="s">
        <v>683</v>
      </c>
      <c r="E1149" s="479">
        <v>4</v>
      </c>
      <c r="F1149" s="105" t="s">
        <v>682</v>
      </c>
      <c r="G1149" s="483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4">
        <f t="shared" si="65"/>
        <v>43190</v>
      </c>
      <c r="D1150" s="105" t="s">
        <v>685</v>
      </c>
      <c r="E1150" s="479">
        <v>4</v>
      </c>
      <c r="F1150" s="105" t="s">
        <v>684</v>
      </c>
      <c r="G1150" s="483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4">
        <f t="shared" si="65"/>
        <v>43190</v>
      </c>
      <c r="D1151" s="105" t="s">
        <v>687</v>
      </c>
      <c r="E1151" s="479">
        <v>4</v>
      </c>
      <c r="F1151" s="105" t="s">
        <v>661</v>
      </c>
      <c r="G1151" s="483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4">
        <f t="shared" si="65"/>
        <v>43190</v>
      </c>
      <c r="D1152" s="105" t="s">
        <v>690</v>
      </c>
      <c r="E1152" s="479">
        <v>4</v>
      </c>
      <c r="F1152" s="105" t="s">
        <v>875</v>
      </c>
      <c r="G1152" s="483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4">
        <f t="shared" si="65"/>
        <v>43190</v>
      </c>
      <c r="D1153" s="105" t="s">
        <v>692</v>
      </c>
      <c r="E1153" s="479">
        <v>4</v>
      </c>
      <c r="F1153" s="105" t="s">
        <v>662</v>
      </c>
      <c r="G1153" s="483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4">
        <f t="shared" si="65"/>
        <v>43190</v>
      </c>
      <c r="D1154" s="105" t="s">
        <v>694</v>
      </c>
      <c r="E1154" s="479">
        <v>4</v>
      </c>
      <c r="F1154" s="105" t="s">
        <v>693</v>
      </c>
      <c r="G1154" s="483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4">
        <f t="shared" si="65"/>
        <v>43190</v>
      </c>
      <c r="D1155" s="105" t="s">
        <v>696</v>
      </c>
      <c r="E1155" s="479">
        <v>4</v>
      </c>
      <c r="F1155" s="105" t="s">
        <v>695</v>
      </c>
      <c r="G1155" s="483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4">
        <f t="shared" si="65"/>
        <v>43190</v>
      </c>
      <c r="D1156" s="105" t="s">
        <v>698</v>
      </c>
      <c r="E1156" s="479">
        <v>4</v>
      </c>
      <c r="F1156" s="105" t="s">
        <v>697</v>
      </c>
      <c r="G1156" s="483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4">
        <f t="shared" si="65"/>
        <v>43190</v>
      </c>
      <c r="D1157" s="105" t="s">
        <v>699</v>
      </c>
      <c r="E1157" s="479">
        <v>4</v>
      </c>
      <c r="F1157" s="105" t="s">
        <v>669</v>
      </c>
      <c r="G1157" s="483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4">
        <f t="shared" si="65"/>
        <v>43190</v>
      </c>
      <c r="D1158" s="105" t="s">
        <v>701</v>
      </c>
      <c r="E1158" s="479">
        <v>4</v>
      </c>
      <c r="F1158" s="105" t="s">
        <v>700</v>
      </c>
      <c r="G1158" s="483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4">
        <f t="shared" si="65"/>
        <v>43190</v>
      </c>
      <c r="D1159" s="105" t="s">
        <v>703</v>
      </c>
      <c r="E1159" s="479">
        <v>4</v>
      </c>
      <c r="F1159" s="105" t="s">
        <v>702</v>
      </c>
      <c r="G1159" s="483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4">
        <f t="shared" si="65"/>
        <v>43190</v>
      </c>
      <c r="D1160" s="105" t="s">
        <v>705</v>
      </c>
      <c r="E1160" s="479">
        <v>4</v>
      </c>
      <c r="F1160" s="105" t="s">
        <v>704</v>
      </c>
      <c r="G1160" s="483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4">
        <f t="shared" si="65"/>
        <v>43190</v>
      </c>
      <c r="D1161" s="105" t="s">
        <v>706</v>
      </c>
      <c r="E1161" s="479">
        <v>4</v>
      </c>
      <c r="F1161" s="105" t="s">
        <v>673</v>
      </c>
      <c r="G1161" s="483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4">
        <f t="shared" si="65"/>
        <v>43190</v>
      </c>
      <c r="D1162" s="105" t="s">
        <v>708</v>
      </c>
      <c r="E1162" s="479">
        <v>4</v>
      </c>
      <c r="F1162" s="105" t="s">
        <v>707</v>
      </c>
      <c r="G1162" s="483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4">
        <f t="shared" si="65"/>
        <v>43190</v>
      </c>
      <c r="D1163" s="105" t="s">
        <v>710</v>
      </c>
      <c r="E1163" s="479">
        <v>4</v>
      </c>
      <c r="F1163" s="105" t="s">
        <v>709</v>
      </c>
      <c r="G1163" s="483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4">
        <f t="shared" si="65"/>
        <v>43190</v>
      </c>
      <c r="D1164" s="105" t="s">
        <v>712</v>
      </c>
      <c r="E1164" s="479">
        <v>4</v>
      </c>
      <c r="F1164" s="105" t="s">
        <v>711</v>
      </c>
      <c r="G1164" s="483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4">
        <f t="shared" si="65"/>
        <v>43190</v>
      </c>
      <c r="D1165" s="105" t="s">
        <v>714</v>
      </c>
      <c r="E1165" s="479">
        <v>4</v>
      </c>
      <c r="F1165" s="105" t="s">
        <v>713</v>
      </c>
      <c r="G1165" s="483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4">
        <f t="shared" si="65"/>
        <v>43190</v>
      </c>
      <c r="D1166" s="105" t="s">
        <v>716</v>
      </c>
      <c r="E1166" s="479">
        <v>4</v>
      </c>
      <c r="F1166" s="105" t="s">
        <v>715</v>
      </c>
      <c r="G1166" s="483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4">
        <f t="shared" si="65"/>
        <v>43190</v>
      </c>
      <c r="D1167" s="105" t="s">
        <v>718</v>
      </c>
      <c r="E1167" s="479">
        <v>4</v>
      </c>
      <c r="F1167" s="105" t="s">
        <v>717</v>
      </c>
      <c r="G1167" s="48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4">
        <f aca="true" t="shared" si="68" ref="C1168:C1195">endDate</f>
        <v>43190</v>
      </c>
      <c r="D1168" s="105" t="s">
        <v>720</v>
      </c>
      <c r="E1168" s="479">
        <v>4</v>
      </c>
      <c r="F1168" s="105" t="s">
        <v>719</v>
      </c>
      <c r="G1168" s="483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4">
        <f t="shared" si="68"/>
        <v>43190</v>
      </c>
      <c r="D1169" s="105" t="s">
        <v>722</v>
      </c>
      <c r="E1169" s="479">
        <v>4</v>
      </c>
      <c r="F1169" s="105" t="s">
        <v>721</v>
      </c>
      <c r="G1169" s="483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4">
        <f t="shared" si="68"/>
        <v>43190</v>
      </c>
      <c r="D1170" s="105" t="s">
        <v>724</v>
      </c>
      <c r="E1170" s="479">
        <v>4</v>
      </c>
      <c r="F1170" s="105" t="s">
        <v>723</v>
      </c>
      <c r="G1170" s="483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4">
        <f t="shared" si="68"/>
        <v>43190</v>
      </c>
      <c r="D1171" s="105" t="s">
        <v>726</v>
      </c>
      <c r="E1171" s="479">
        <v>4</v>
      </c>
      <c r="F1171" s="105" t="s">
        <v>725</v>
      </c>
      <c r="G1171" s="483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4">
        <f t="shared" si="68"/>
        <v>43190</v>
      </c>
      <c r="D1172" s="105" t="s">
        <v>728</v>
      </c>
      <c r="E1172" s="479">
        <v>4</v>
      </c>
      <c r="F1172" s="105" t="s">
        <v>727</v>
      </c>
      <c r="G1172" s="483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4">
        <f t="shared" si="68"/>
        <v>43190</v>
      </c>
      <c r="D1173" s="105" t="s">
        <v>730</v>
      </c>
      <c r="E1173" s="479">
        <v>4</v>
      </c>
      <c r="F1173" s="105" t="s">
        <v>729</v>
      </c>
      <c r="G1173" s="483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4">
        <f t="shared" si="68"/>
        <v>43190</v>
      </c>
      <c r="D1174" s="105" t="s">
        <v>731</v>
      </c>
      <c r="E1174" s="479">
        <v>4</v>
      </c>
      <c r="F1174" s="105" t="s">
        <v>637</v>
      </c>
      <c r="G1174" s="483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4">
        <f t="shared" si="68"/>
        <v>43190</v>
      </c>
      <c r="D1175" s="105" t="s">
        <v>732</v>
      </c>
      <c r="E1175" s="479">
        <v>4</v>
      </c>
      <c r="F1175" s="105" t="s">
        <v>641</v>
      </c>
      <c r="G1175" s="483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4">
        <f t="shared" si="68"/>
        <v>43190</v>
      </c>
      <c r="D1176" s="105" t="s">
        <v>734</v>
      </c>
      <c r="E1176" s="479">
        <v>4</v>
      </c>
      <c r="F1176" s="105" t="s">
        <v>733</v>
      </c>
      <c r="G1176" s="483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4">
        <f t="shared" si="68"/>
        <v>43190</v>
      </c>
      <c r="D1177" s="105" t="s">
        <v>736</v>
      </c>
      <c r="E1177" s="479">
        <v>4</v>
      </c>
      <c r="F1177" s="105" t="s">
        <v>735</v>
      </c>
      <c r="G1177" s="483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4">
        <f t="shared" si="68"/>
        <v>43190</v>
      </c>
      <c r="D1178" s="105" t="s">
        <v>738</v>
      </c>
      <c r="E1178" s="479">
        <v>4</v>
      </c>
      <c r="F1178" s="105" t="s">
        <v>691</v>
      </c>
      <c r="G1178" s="483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4">
        <f t="shared" si="68"/>
        <v>43190</v>
      </c>
      <c r="D1179" s="105" t="s">
        <v>740</v>
      </c>
      <c r="E1179" s="479">
        <v>4</v>
      </c>
      <c r="F1179" s="105" t="s">
        <v>739</v>
      </c>
      <c r="G1179" s="483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4">
        <f t="shared" si="68"/>
        <v>43190</v>
      </c>
      <c r="D1180" s="105" t="s">
        <v>747</v>
      </c>
      <c r="E1180" s="479">
        <v>1</v>
      </c>
      <c r="F1180" s="105" t="s">
        <v>746</v>
      </c>
      <c r="G1180" s="105" t="s">
        <v>876</v>
      </c>
      <c r="H1180" s="481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4">
        <f t="shared" si="68"/>
        <v>43190</v>
      </c>
      <c r="D1181" s="105" t="s">
        <v>749</v>
      </c>
      <c r="E1181" s="479">
        <v>1</v>
      </c>
      <c r="F1181" s="105" t="s">
        <v>748</v>
      </c>
      <c r="G1181" s="105" t="s">
        <v>876</v>
      </c>
      <c r="H1181" s="481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4">
        <f t="shared" si="68"/>
        <v>43190</v>
      </c>
      <c r="D1182" s="105" t="s">
        <v>751</v>
      </c>
      <c r="E1182" s="479">
        <v>1</v>
      </c>
      <c r="F1182" s="105" t="s">
        <v>750</v>
      </c>
      <c r="G1182" s="105" t="s">
        <v>876</v>
      </c>
      <c r="H1182" s="481">
        <f>'Справка 7'!C106</f>
        <v>627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4">
        <f t="shared" si="68"/>
        <v>43190</v>
      </c>
      <c r="D1183" s="105" t="s">
        <v>753</v>
      </c>
      <c r="E1183" s="479">
        <v>1</v>
      </c>
      <c r="F1183" s="105" t="s">
        <v>752</v>
      </c>
      <c r="G1183" s="105" t="s">
        <v>876</v>
      </c>
      <c r="H1183" s="481">
        <f>'Справка 7'!C107</f>
        <v>627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4">
        <f t="shared" si="68"/>
        <v>43190</v>
      </c>
      <c r="D1184" s="105" t="s">
        <v>747</v>
      </c>
      <c r="E1184" s="479">
        <v>2</v>
      </c>
      <c r="F1184" s="105" t="s">
        <v>746</v>
      </c>
      <c r="G1184" s="105" t="s">
        <v>876</v>
      </c>
      <c r="H1184" s="481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4">
        <f t="shared" si="68"/>
        <v>43190</v>
      </c>
      <c r="D1185" s="105" t="s">
        <v>749</v>
      </c>
      <c r="E1185" s="479">
        <v>2</v>
      </c>
      <c r="F1185" s="105" t="s">
        <v>748</v>
      </c>
      <c r="G1185" s="105" t="s">
        <v>876</v>
      </c>
      <c r="H1185" s="481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4">
        <f t="shared" si="68"/>
        <v>43190</v>
      </c>
      <c r="D1186" s="105" t="s">
        <v>751</v>
      </c>
      <c r="E1186" s="479">
        <v>2</v>
      </c>
      <c r="F1186" s="105" t="s">
        <v>750</v>
      </c>
      <c r="G1186" s="105" t="s">
        <v>876</v>
      </c>
      <c r="H1186" s="481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4">
        <f t="shared" si="68"/>
        <v>43190</v>
      </c>
      <c r="D1187" s="105" t="s">
        <v>753</v>
      </c>
      <c r="E1187" s="479">
        <v>2</v>
      </c>
      <c r="F1187" s="105" t="s">
        <v>752</v>
      </c>
      <c r="G1187" s="105" t="s">
        <v>876</v>
      </c>
      <c r="H1187" s="481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4">
        <f t="shared" si="68"/>
        <v>43190</v>
      </c>
      <c r="D1188" s="105" t="s">
        <v>747</v>
      </c>
      <c r="E1188" s="479">
        <v>3</v>
      </c>
      <c r="F1188" s="105" t="s">
        <v>746</v>
      </c>
      <c r="G1188" s="105" t="s">
        <v>876</v>
      </c>
      <c r="H1188" s="481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4">
        <f t="shared" si="68"/>
        <v>43190</v>
      </c>
      <c r="D1189" s="105" t="s">
        <v>749</v>
      </c>
      <c r="E1189" s="479">
        <v>3</v>
      </c>
      <c r="F1189" s="105" t="s">
        <v>748</v>
      </c>
      <c r="G1189" s="105" t="s">
        <v>876</v>
      </c>
      <c r="H1189" s="481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4">
        <f t="shared" si="68"/>
        <v>43190</v>
      </c>
      <c r="D1190" s="105" t="s">
        <v>751</v>
      </c>
      <c r="E1190" s="479">
        <v>3</v>
      </c>
      <c r="F1190" s="105" t="s">
        <v>750</v>
      </c>
      <c r="G1190" s="105" t="s">
        <v>876</v>
      </c>
      <c r="H1190" s="481">
        <f>'Справка 7'!E106</f>
        <v>155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4">
        <f t="shared" si="68"/>
        <v>43190</v>
      </c>
      <c r="D1191" s="105" t="s">
        <v>753</v>
      </c>
      <c r="E1191" s="479">
        <v>3</v>
      </c>
      <c r="F1191" s="105" t="s">
        <v>752</v>
      </c>
      <c r="G1191" s="105" t="s">
        <v>876</v>
      </c>
      <c r="H1191" s="481">
        <f>'Справка 7'!E107</f>
        <v>155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4">
        <f t="shared" si="68"/>
        <v>43190</v>
      </c>
      <c r="D1192" s="105" t="s">
        <v>747</v>
      </c>
      <c r="E1192" s="479">
        <v>4</v>
      </c>
      <c r="F1192" s="105" t="s">
        <v>746</v>
      </c>
      <c r="G1192" s="105" t="s">
        <v>876</v>
      </c>
      <c r="H1192" s="481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4">
        <f t="shared" si="68"/>
        <v>43190</v>
      </c>
      <c r="D1193" s="105" t="s">
        <v>749</v>
      </c>
      <c r="E1193" s="479">
        <v>4</v>
      </c>
      <c r="F1193" s="105" t="s">
        <v>748</v>
      </c>
      <c r="G1193" s="105" t="s">
        <v>876</v>
      </c>
      <c r="H1193" s="481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4">
        <f t="shared" si="68"/>
        <v>43190</v>
      </c>
      <c r="D1194" s="105" t="s">
        <v>751</v>
      </c>
      <c r="E1194" s="479">
        <v>4</v>
      </c>
      <c r="F1194" s="105" t="s">
        <v>750</v>
      </c>
      <c r="G1194" s="105" t="s">
        <v>876</v>
      </c>
      <c r="H1194" s="481">
        <f>'Справка 7'!F106</f>
        <v>472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4">
        <f t="shared" si="68"/>
        <v>43190</v>
      </c>
      <c r="D1195" s="105" t="s">
        <v>753</v>
      </c>
      <c r="E1195" s="479">
        <v>4</v>
      </c>
      <c r="F1195" s="105" t="s">
        <v>752</v>
      </c>
      <c r="G1195" s="105" t="s">
        <v>876</v>
      </c>
      <c r="H1195" s="481">
        <f>'Справка 7'!F107</f>
        <v>472</v>
      </c>
    </row>
    <row r="1196" spans="3:6" s="480" customFormat="1" ht="15.75">
      <c r="C1196" s="563"/>
      <c r="F1196" s="484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4">
        <f aca="true" t="shared" si="71" ref="C1197:C1228">endDate</f>
        <v>43190</v>
      </c>
      <c r="D1197" s="105" t="s">
        <v>763</v>
      </c>
      <c r="E1197" s="105">
        <v>1</v>
      </c>
      <c r="F1197" s="105" t="s">
        <v>762</v>
      </c>
      <c r="H1197" s="481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4">
        <f t="shared" si="71"/>
        <v>43190</v>
      </c>
      <c r="D1198" s="105" t="s">
        <v>765</v>
      </c>
      <c r="E1198" s="105">
        <v>1</v>
      </c>
      <c r="F1198" s="105" t="s">
        <v>764</v>
      </c>
      <c r="H1198" s="481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4">
        <f t="shared" si="71"/>
        <v>43190</v>
      </c>
      <c r="D1199" s="105" t="s">
        <v>766</v>
      </c>
      <c r="E1199" s="105">
        <v>1</v>
      </c>
      <c r="F1199" s="105" t="s">
        <v>572</v>
      </c>
      <c r="H1199" s="481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4">
        <f t="shared" si="71"/>
        <v>43190</v>
      </c>
      <c r="D1200" s="105" t="s">
        <v>768</v>
      </c>
      <c r="E1200" s="105">
        <v>1</v>
      </c>
      <c r="F1200" s="105" t="s">
        <v>767</v>
      </c>
      <c r="H1200" s="481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4">
        <f t="shared" si="71"/>
        <v>43190</v>
      </c>
      <c r="D1201" s="105" t="s">
        <v>769</v>
      </c>
      <c r="E1201" s="105">
        <v>1</v>
      </c>
      <c r="F1201" s="105" t="s">
        <v>79</v>
      </c>
      <c r="H1201" s="481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4">
        <f t="shared" si="71"/>
        <v>43190</v>
      </c>
      <c r="D1202" s="105" t="s">
        <v>770</v>
      </c>
      <c r="E1202" s="105">
        <v>1</v>
      </c>
      <c r="F1202" s="105" t="s">
        <v>761</v>
      </c>
      <c r="H1202" s="481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4">
        <f t="shared" si="71"/>
        <v>43190</v>
      </c>
      <c r="D1203" s="105" t="s">
        <v>772</v>
      </c>
      <c r="E1203" s="105">
        <v>1</v>
      </c>
      <c r="F1203" s="105" t="s">
        <v>762</v>
      </c>
      <c r="H1203" s="481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4">
        <f t="shared" si="71"/>
        <v>43190</v>
      </c>
      <c r="D1204" s="105" t="s">
        <v>774</v>
      </c>
      <c r="E1204" s="105">
        <v>1</v>
      </c>
      <c r="F1204" s="105" t="s">
        <v>773</v>
      </c>
      <c r="H1204" s="481">
        <f>'Справка 8'!C21</f>
        <v>8308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4">
        <f t="shared" si="71"/>
        <v>43190</v>
      </c>
      <c r="D1205" s="105" t="s">
        <v>776</v>
      </c>
      <c r="E1205" s="105">
        <v>1</v>
      </c>
      <c r="F1205" s="105" t="s">
        <v>775</v>
      </c>
      <c r="H1205" s="481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4">
        <f t="shared" si="71"/>
        <v>43190</v>
      </c>
      <c r="D1206" s="105" t="s">
        <v>778</v>
      </c>
      <c r="E1206" s="105">
        <v>1</v>
      </c>
      <c r="F1206" s="105" t="s">
        <v>777</v>
      </c>
      <c r="H1206" s="481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4">
        <f t="shared" si="71"/>
        <v>43190</v>
      </c>
      <c r="D1207" s="105" t="s">
        <v>780</v>
      </c>
      <c r="E1207" s="105">
        <v>1</v>
      </c>
      <c r="F1207" s="105" t="s">
        <v>779</v>
      </c>
      <c r="H1207" s="481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4">
        <f t="shared" si="71"/>
        <v>43190</v>
      </c>
      <c r="D1208" s="105" t="s">
        <v>782</v>
      </c>
      <c r="E1208" s="105">
        <v>1</v>
      </c>
      <c r="F1208" s="105" t="s">
        <v>781</v>
      </c>
      <c r="H1208" s="481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4">
        <f t="shared" si="71"/>
        <v>43190</v>
      </c>
      <c r="D1209" s="105" t="s">
        <v>784</v>
      </c>
      <c r="E1209" s="105">
        <v>1</v>
      </c>
      <c r="F1209" s="105" t="s">
        <v>783</v>
      </c>
      <c r="H1209" s="481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4">
        <f t="shared" si="71"/>
        <v>43190</v>
      </c>
      <c r="D1210" s="105" t="s">
        <v>786</v>
      </c>
      <c r="E1210" s="105">
        <v>1</v>
      </c>
      <c r="F1210" s="105" t="s">
        <v>771</v>
      </c>
      <c r="H1210" s="481">
        <f>'Справка 8'!C27</f>
        <v>8308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4">
        <f t="shared" si="71"/>
        <v>43190</v>
      </c>
      <c r="D1211" s="105" t="s">
        <v>763</v>
      </c>
      <c r="E1211" s="105">
        <v>2</v>
      </c>
      <c r="F1211" s="105" t="s">
        <v>762</v>
      </c>
      <c r="H1211" s="481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4">
        <f t="shared" si="71"/>
        <v>43190</v>
      </c>
      <c r="D1212" s="105" t="s">
        <v>765</v>
      </c>
      <c r="E1212" s="105">
        <v>2</v>
      </c>
      <c r="F1212" s="105" t="s">
        <v>764</v>
      </c>
      <c r="H1212" s="481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4">
        <f t="shared" si="71"/>
        <v>43190</v>
      </c>
      <c r="D1213" s="105" t="s">
        <v>766</v>
      </c>
      <c r="E1213" s="105">
        <v>2</v>
      </c>
      <c r="F1213" s="105" t="s">
        <v>572</v>
      </c>
      <c r="H1213" s="481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4">
        <f t="shared" si="71"/>
        <v>43190</v>
      </c>
      <c r="D1214" s="105" t="s">
        <v>768</v>
      </c>
      <c r="E1214" s="105">
        <v>2</v>
      </c>
      <c r="F1214" s="105" t="s">
        <v>767</v>
      </c>
      <c r="H1214" s="481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4">
        <f t="shared" si="71"/>
        <v>43190</v>
      </c>
      <c r="D1215" s="105" t="s">
        <v>769</v>
      </c>
      <c r="E1215" s="105">
        <v>2</v>
      </c>
      <c r="F1215" s="105" t="s">
        <v>79</v>
      </c>
      <c r="H1215" s="481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4">
        <f t="shared" si="71"/>
        <v>43190</v>
      </c>
      <c r="D1216" s="105" t="s">
        <v>770</v>
      </c>
      <c r="E1216" s="105">
        <v>2</v>
      </c>
      <c r="F1216" s="105" t="s">
        <v>761</v>
      </c>
      <c r="H1216" s="481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4">
        <f t="shared" si="71"/>
        <v>43190</v>
      </c>
      <c r="D1217" s="105" t="s">
        <v>772</v>
      </c>
      <c r="E1217" s="105">
        <v>2</v>
      </c>
      <c r="F1217" s="105" t="s">
        <v>762</v>
      </c>
      <c r="H1217" s="481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4">
        <f t="shared" si="71"/>
        <v>43190</v>
      </c>
      <c r="D1218" s="105" t="s">
        <v>774</v>
      </c>
      <c r="E1218" s="105">
        <v>2</v>
      </c>
      <c r="F1218" s="105" t="s">
        <v>773</v>
      </c>
      <c r="H1218" s="481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4">
        <f t="shared" si="71"/>
        <v>43190</v>
      </c>
      <c r="D1219" s="105" t="s">
        <v>776</v>
      </c>
      <c r="E1219" s="105">
        <v>2</v>
      </c>
      <c r="F1219" s="105" t="s">
        <v>775</v>
      </c>
      <c r="H1219" s="481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4">
        <f t="shared" si="71"/>
        <v>43190</v>
      </c>
      <c r="D1220" s="105" t="s">
        <v>778</v>
      </c>
      <c r="E1220" s="105">
        <v>2</v>
      </c>
      <c r="F1220" s="105" t="s">
        <v>777</v>
      </c>
      <c r="H1220" s="481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4">
        <f t="shared" si="71"/>
        <v>43190</v>
      </c>
      <c r="D1221" s="105" t="s">
        <v>780</v>
      </c>
      <c r="E1221" s="105">
        <v>2</v>
      </c>
      <c r="F1221" s="105" t="s">
        <v>779</v>
      </c>
      <c r="H1221" s="481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4">
        <f t="shared" si="71"/>
        <v>43190</v>
      </c>
      <c r="D1222" s="105" t="s">
        <v>782</v>
      </c>
      <c r="E1222" s="105">
        <v>2</v>
      </c>
      <c r="F1222" s="105" t="s">
        <v>781</v>
      </c>
      <c r="H1222" s="481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4">
        <f t="shared" si="71"/>
        <v>43190</v>
      </c>
      <c r="D1223" s="105" t="s">
        <v>784</v>
      </c>
      <c r="E1223" s="105">
        <v>2</v>
      </c>
      <c r="F1223" s="105" t="s">
        <v>783</v>
      </c>
      <c r="H1223" s="481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4">
        <f t="shared" si="71"/>
        <v>43190</v>
      </c>
      <c r="D1224" s="105" t="s">
        <v>786</v>
      </c>
      <c r="E1224" s="105">
        <v>2</v>
      </c>
      <c r="F1224" s="105" t="s">
        <v>771</v>
      </c>
      <c r="H1224" s="481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4">
        <f t="shared" si="71"/>
        <v>43190</v>
      </c>
      <c r="D1225" s="105" t="s">
        <v>763</v>
      </c>
      <c r="E1225" s="105">
        <v>3</v>
      </c>
      <c r="F1225" s="105" t="s">
        <v>762</v>
      </c>
      <c r="H1225" s="481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4">
        <f t="shared" si="71"/>
        <v>43190</v>
      </c>
      <c r="D1226" s="105" t="s">
        <v>765</v>
      </c>
      <c r="E1226" s="105">
        <v>3</v>
      </c>
      <c r="F1226" s="105" t="s">
        <v>764</v>
      </c>
      <c r="H1226" s="481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4">
        <f t="shared" si="71"/>
        <v>43190</v>
      </c>
      <c r="D1227" s="105" t="s">
        <v>766</v>
      </c>
      <c r="E1227" s="105">
        <v>3</v>
      </c>
      <c r="F1227" s="105" t="s">
        <v>572</v>
      </c>
      <c r="H1227" s="481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4">
        <f t="shared" si="71"/>
        <v>43190</v>
      </c>
      <c r="D1228" s="105" t="s">
        <v>768</v>
      </c>
      <c r="E1228" s="105">
        <v>3</v>
      </c>
      <c r="F1228" s="105" t="s">
        <v>767</v>
      </c>
      <c r="H1228" s="481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4">
        <f aca="true" t="shared" si="74" ref="C1229:C1260">endDate</f>
        <v>43190</v>
      </c>
      <c r="D1229" s="105" t="s">
        <v>769</v>
      </c>
      <c r="E1229" s="105">
        <v>3</v>
      </c>
      <c r="F1229" s="105" t="s">
        <v>79</v>
      </c>
      <c r="H1229" s="481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4">
        <f t="shared" si="74"/>
        <v>43190</v>
      </c>
      <c r="D1230" s="105" t="s">
        <v>770</v>
      </c>
      <c r="E1230" s="105">
        <v>3</v>
      </c>
      <c r="F1230" s="105" t="s">
        <v>761</v>
      </c>
      <c r="H1230" s="481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4">
        <f t="shared" si="74"/>
        <v>43190</v>
      </c>
      <c r="D1231" s="105" t="s">
        <v>772</v>
      </c>
      <c r="E1231" s="105">
        <v>3</v>
      </c>
      <c r="F1231" s="105" t="s">
        <v>762</v>
      </c>
      <c r="H1231" s="481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4">
        <f t="shared" si="74"/>
        <v>43190</v>
      </c>
      <c r="D1232" s="105" t="s">
        <v>774</v>
      </c>
      <c r="E1232" s="105">
        <v>3</v>
      </c>
      <c r="F1232" s="105" t="s">
        <v>773</v>
      </c>
      <c r="H1232" s="481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4">
        <f t="shared" si="74"/>
        <v>43190</v>
      </c>
      <c r="D1233" s="105" t="s">
        <v>776</v>
      </c>
      <c r="E1233" s="105">
        <v>3</v>
      </c>
      <c r="F1233" s="105" t="s">
        <v>775</v>
      </c>
      <c r="H1233" s="481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4">
        <f t="shared" si="74"/>
        <v>43190</v>
      </c>
      <c r="D1234" s="105" t="s">
        <v>778</v>
      </c>
      <c r="E1234" s="105">
        <v>3</v>
      </c>
      <c r="F1234" s="105" t="s">
        <v>777</v>
      </c>
      <c r="H1234" s="481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4">
        <f t="shared" si="74"/>
        <v>43190</v>
      </c>
      <c r="D1235" s="105" t="s">
        <v>780</v>
      </c>
      <c r="E1235" s="105">
        <v>3</v>
      </c>
      <c r="F1235" s="105" t="s">
        <v>779</v>
      </c>
      <c r="H1235" s="481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4">
        <f t="shared" si="74"/>
        <v>43190</v>
      </c>
      <c r="D1236" s="105" t="s">
        <v>782</v>
      </c>
      <c r="E1236" s="105">
        <v>3</v>
      </c>
      <c r="F1236" s="105" t="s">
        <v>781</v>
      </c>
      <c r="H1236" s="481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4">
        <f t="shared" si="74"/>
        <v>43190</v>
      </c>
      <c r="D1237" s="105" t="s">
        <v>784</v>
      </c>
      <c r="E1237" s="105">
        <v>3</v>
      </c>
      <c r="F1237" s="105" t="s">
        <v>783</v>
      </c>
      <c r="H1237" s="481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4">
        <f t="shared" si="74"/>
        <v>43190</v>
      </c>
      <c r="D1238" s="105" t="s">
        <v>786</v>
      </c>
      <c r="E1238" s="105">
        <v>3</v>
      </c>
      <c r="F1238" s="105" t="s">
        <v>771</v>
      </c>
      <c r="H1238" s="481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4">
        <f t="shared" si="74"/>
        <v>43190</v>
      </c>
      <c r="D1239" s="105" t="s">
        <v>763</v>
      </c>
      <c r="E1239" s="105">
        <v>4</v>
      </c>
      <c r="F1239" s="105" t="s">
        <v>762</v>
      </c>
      <c r="H1239" s="481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4">
        <f t="shared" si="74"/>
        <v>43190</v>
      </c>
      <c r="D1240" s="105" t="s">
        <v>765</v>
      </c>
      <c r="E1240" s="105">
        <v>4</v>
      </c>
      <c r="F1240" s="105" t="s">
        <v>764</v>
      </c>
      <c r="H1240" s="481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4">
        <f t="shared" si="74"/>
        <v>43190</v>
      </c>
      <c r="D1241" s="105" t="s">
        <v>766</v>
      </c>
      <c r="E1241" s="105">
        <v>4</v>
      </c>
      <c r="F1241" s="105" t="s">
        <v>572</v>
      </c>
      <c r="H1241" s="481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4">
        <f t="shared" si="74"/>
        <v>43190</v>
      </c>
      <c r="D1242" s="105" t="s">
        <v>768</v>
      </c>
      <c r="E1242" s="105">
        <v>4</v>
      </c>
      <c r="F1242" s="105" t="s">
        <v>767</v>
      </c>
      <c r="H1242" s="481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4">
        <f t="shared" si="74"/>
        <v>43190</v>
      </c>
      <c r="D1243" s="105" t="s">
        <v>769</v>
      </c>
      <c r="E1243" s="105">
        <v>4</v>
      </c>
      <c r="F1243" s="105" t="s">
        <v>79</v>
      </c>
      <c r="H1243" s="481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4">
        <f t="shared" si="74"/>
        <v>43190</v>
      </c>
      <c r="D1244" s="105" t="s">
        <v>770</v>
      </c>
      <c r="E1244" s="105">
        <v>4</v>
      </c>
      <c r="F1244" s="105" t="s">
        <v>761</v>
      </c>
      <c r="H1244" s="481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4">
        <f t="shared" si="74"/>
        <v>43190</v>
      </c>
      <c r="D1245" s="105" t="s">
        <v>772</v>
      </c>
      <c r="E1245" s="105">
        <v>4</v>
      </c>
      <c r="F1245" s="105" t="s">
        <v>762</v>
      </c>
      <c r="H1245" s="481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4">
        <f t="shared" si="74"/>
        <v>43190</v>
      </c>
      <c r="D1246" s="105" t="s">
        <v>774</v>
      </c>
      <c r="E1246" s="105">
        <v>4</v>
      </c>
      <c r="F1246" s="105" t="s">
        <v>773</v>
      </c>
      <c r="H1246" s="481">
        <f>'Справка 8'!F21</f>
        <v>8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4">
        <f t="shared" si="74"/>
        <v>43190</v>
      </c>
      <c r="D1247" s="105" t="s">
        <v>776</v>
      </c>
      <c r="E1247" s="105">
        <v>4</v>
      </c>
      <c r="F1247" s="105" t="s">
        <v>775</v>
      </c>
      <c r="H1247" s="481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4">
        <f t="shared" si="74"/>
        <v>43190</v>
      </c>
      <c r="D1248" s="105" t="s">
        <v>778</v>
      </c>
      <c r="E1248" s="105">
        <v>4</v>
      </c>
      <c r="F1248" s="105" t="s">
        <v>777</v>
      </c>
      <c r="H1248" s="481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4">
        <f t="shared" si="74"/>
        <v>43190</v>
      </c>
      <c r="D1249" s="105" t="s">
        <v>780</v>
      </c>
      <c r="E1249" s="105">
        <v>4</v>
      </c>
      <c r="F1249" s="105" t="s">
        <v>779</v>
      </c>
      <c r="H1249" s="481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4">
        <f t="shared" si="74"/>
        <v>43190</v>
      </c>
      <c r="D1250" s="105" t="s">
        <v>782</v>
      </c>
      <c r="E1250" s="105">
        <v>4</v>
      </c>
      <c r="F1250" s="105" t="s">
        <v>781</v>
      </c>
      <c r="H1250" s="481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4">
        <f t="shared" si="74"/>
        <v>43190</v>
      </c>
      <c r="D1251" s="105" t="s">
        <v>784</v>
      </c>
      <c r="E1251" s="105">
        <v>4</v>
      </c>
      <c r="F1251" s="105" t="s">
        <v>783</v>
      </c>
      <c r="H1251" s="481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4">
        <f t="shared" si="74"/>
        <v>43190</v>
      </c>
      <c r="D1252" s="105" t="s">
        <v>786</v>
      </c>
      <c r="E1252" s="105">
        <v>4</v>
      </c>
      <c r="F1252" s="105" t="s">
        <v>771</v>
      </c>
      <c r="H1252" s="481">
        <f>'Справка 8'!F27</f>
        <v>8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4">
        <f t="shared" si="74"/>
        <v>43190</v>
      </c>
      <c r="D1253" s="105" t="s">
        <v>763</v>
      </c>
      <c r="E1253" s="105">
        <v>5</v>
      </c>
      <c r="F1253" s="105" t="s">
        <v>762</v>
      </c>
      <c r="H1253" s="481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4">
        <f t="shared" si="74"/>
        <v>43190</v>
      </c>
      <c r="D1254" s="105" t="s">
        <v>765</v>
      </c>
      <c r="E1254" s="105">
        <v>5</v>
      </c>
      <c r="F1254" s="105" t="s">
        <v>764</v>
      </c>
      <c r="H1254" s="481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4">
        <f t="shared" si="74"/>
        <v>43190</v>
      </c>
      <c r="D1255" s="105" t="s">
        <v>766</v>
      </c>
      <c r="E1255" s="105">
        <v>5</v>
      </c>
      <c r="F1255" s="105" t="s">
        <v>572</v>
      </c>
      <c r="H1255" s="481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4">
        <f t="shared" si="74"/>
        <v>43190</v>
      </c>
      <c r="D1256" s="105" t="s">
        <v>768</v>
      </c>
      <c r="E1256" s="105">
        <v>5</v>
      </c>
      <c r="F1256" s="105" t="s">
        <v>767</v>
      </c>
      <c r="H1256" s="481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4">
        <f t="shared" si="74"/>
        <v>43190</v>
      </c>
      <c r="D1257" s="105" t="s">
        <v>769</v>
      </c>
      <c r="E1257" s="105">
        <v>5</v>
      </c>
      <c r="F1257" s="105" t="s">
        <v>79</v>
      </c>
      <c r="H1257" s="481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4">
        <f t="shared" si="74"/>
        <v>43190</v>
      </c>
      <c r="D1258" s="105" t="s">
        <v>770</v>
      </c>
      <c r="E1258" s="105">
        <v>5</v>
      </c>
      <c r="F1258" s="105" t="s">
        <v>761</v>
      </c>
      <c r="H1258" s="481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4">
        <f t="shared" si="74"/>
        <v>43190</v>
      </c>
      <c r="D1259" s="105" t="s">
        <v>772</v>
      </c>
      <c r="E1259" s="105">
        <v>5</v>
      </c>
      <c r="F1259" s="105" t="s">
        <v>762</v>
      </c>
      <c r="H1259" s="481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4">
        <f t="shared" si="74"/>
        <v>43190</v>
      </c>
      <c r="D1260" s="105" t="s">
        <v>774</v>
      </c>
      <c r="E1260" s="105">
        <v>5</v>
      </c>
      <c r="F1260" s="105" t="s">
        <v>773</v>
      </c>
      <c r="H1260" s="481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4">
        <f aca="true" t="shared" si="77" ref="C1261:C1294">endDate</f>
        <v>43190</v>
      </c>
      <c r="D1261" s="105" t="s">
        <v>776</v>
      </c>
      <c r="E1261" s="105">
        <v>5</v>
      </c>
      <c r="F1261" s="105" t="s">
        <v>775</v>
      </c>
      <c r="H1261" s="481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4">
        <f t="shared" si="77"/>
        <v>43190</v>
      </c>
      <c r="D1262" s="105" t="s">
        <v>778</v>
      </c>
      <c r="E1262" s="105">
        <v>5</v>
      </c>
      <c r="F1262" s="105" t="s">
        <v>777</v>
      </c>
      <c r="H1262" s="481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4">
        <f t="shared" si="77"/>
        <v>43190</v>
      </c>
      <c r="D1263" s="105" t="s">
        <v>780</v>
      </c>
      <c r="E1263" s="105">
        <v>5</v>
      </c>
      <c r="F1263" s="105" t="s">
        <v>779</v>
      </c>
      <c r="H1263" s="481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4">
        <f t="shared" si="77"/>
        <v>43190</v>
      </c>
      <c r="D1264" s="105" t="s">
        <v>782</v>
      </c>
      <c r="E1264" s="105">
        <v>5</v>
      </c>
      <c r="F1264" s="105" t="s">
        <v>781</v>
      </c>
      <c r="H1264" s="481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4">
        <f t="shared" si="77"/>
        <v>43190</v>
      </c>
      <c r="D1265" s="105" t="s">
        <v>784</v>
      </c>
      <c r="E1265" s="105">
        <v>5</v>
      </c>
      <c r="F1265" s="105" t="s">
        <v>783</v>
      </c>
      <c r="H1265" s="481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4">
        <f t="shared" si="77"/>
        <v>43190</v>
      </c>
      <c r="D1266" s="105" t="s">
        <v>786</v>
      </c>
      <c r="E1266" s="105">
        <v>5</v>
      </c>
      <c r="F1266" s="105" t="s">
        <v>771</v>
      </c>
      <c r="H1266" s="481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4">
        <f t="shared" si="77"/>
        <v>43190</v>
      </c>
      <c r="D1267" s="105" t="s">
        <v>763</v>
      </c>
      <c r="E1267" s="105">
        <v>6</v>
      </c>
      <c r="F1267" s="105" t="s">
        <v>762</v>
      </c>
      <c r="H1267" s="481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4">
        <f t="shared" si="77"/>
        <v>43190</v>
      </c>
      <c r="D1268" s="105" t="s">
        <v>765</v>
      </c>
      <c r="E1268" s="105">
        <v>6</v>
      </c>
      <c r="F1268" s="105" t="s">
        <v>764</v>
      </c>
      <c r="H1268" s="481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4">
        <f t="shared" si="77"/>
        <v>43190</v>
      </c>
      <c r="D1269" s="105" t="s">
        <v>766</v>
      </c>
      <c r="E1269" s="105">
        <v>6</v>
      </c>
      <c r="F1269" s="105" t="s">
        <v>572</v>
      </c>
      <c r="H1269" s="481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4">
        <f t="shared" si="77"/>
        <v>43190</v>
      </c>
      <c r="D1270" s="105" t="s">
        <v>768</v>
      </c>
      <c r="E1270" s="105">
        <v>6</v>
      </c>
      <c r="F1270" s="105" t="s">
        <v>767</v>
      </c>
      <c r="H1270" s="481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4">
        <f t="shared" si="77"/>
        <v>43190</v>
      </c>
      <c r="D1271" s="105" t="s">
        <v>769</v>
      </c>
      <c r="E1271" s="105">
        <v>6</v>
      </c>
      <c r="F1271" s="105" t="s">
        <v>79</v>
      </c>
      <c r="H1271" s="481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4">
        <f t="shared" si="77"/>
        <v>43190</v>
      </c>
      <c r="D1272" s="105" t="s">
        <v>770</v>
      </c>
      <c r="E1272" s="105">
        <v>6</v>
      </c>
      <c r="F1272" s="105" t="s">
        <v>761</v>
      </c>
      <c r="H1272" s="481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4">
        <f t="shared" si="77"/>
        <v>43190</v>
      </c>
      <c r="D1273" s="105" t="s">
        <v>772</v>
      </c>
      <c r="E1273" s="105">
        <v>6</v>
      </c>
      <c r="F1273" s="105" t="s">
        <v>762</v>
      </c>
      <c r="H1273" s="481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4">
        <f t="shared" si="77"/>
        <v>43190</v>
      </c>
      <c r="D1274" s="105" t="s">
        <v>774</v>
      </c>
      <c r="E1274" s="105">
        <v>6</v>
      </c>
      <c r="F1274" s="105" t="s">
        <v>773</v>
      </c>
      <c r="H1274" s="481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4">
        <f t="shared" si="77"/>
        <v>43190</v>
      </c>
      <c r="D1275" s="105" t="s">
        <v>776</v>
      </c>
      <c r="E1275" s="105">
        <v>6</v>
      </c>
      <c r="F1275" s="105" t="s">
        <v>775</v>
      </c>
      <c r="H1275" s="481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4">
        <f t="shared" si="77"/>
        <v>43190</v>
      </c>
      <c r="D1276" s="105" t="s">
        <v>778</v>
      </c>
      <c r="E1276" s="105">
        <v>6</v>
      </c>
      <c r="F1276" s="105" t="s">
        <v>777</v>
      </c>
      <c r="H1276" s="481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4">
        <f t="shared" si="77"/>
        <v>43190</v>
      </c>
      <c r="D1277" s="105" t="s">
        <v>780</v>
      </c>
      <c r="E1277" s="105">
        <v>6</v>
      </c>
      <c r="F1277" s="105" t="s">
        <v>779</v>
      </c>
      <c r="H1277" s="481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4">
        <f t="shared" si="77"/>
        <v>43190</v>
      </c>
      <c r="D1278" s="105" t="s">
        <v>782</v>
      </c>
      <c r="E1278" s="105">
        <v>6</v>
      </c>
      <c r="F1278" s="105" t="s">
        <v>781</v>
      </c>
      <c r="H1278" s="481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4">
        <f t="shared" si="77"/>
        <v>43190</v>
      </c>
      <c r="D1279" s="105" t="s">
        <v>784</v>
      </c>
      <c r="E1279" s="105">
        <v>6</v>
      </c>
      <c r="F1279" s="105" t="s">
        <v>783</v>
      </c>
      <c r="H1279" s="481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4">
        <f t="shared" si="77"/>
        <v>43190</v>
      </c>
      <c r="D1280" s="105" t="s">
        <v>786</v>
      </c>
      <c r="E1280" s="105">
        <v>6</v>
      </c>
      <c r="F1280" s="105" t="s">
        <v>771</v>
      </c>
      <c r="H1280" s="481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4">
        <f t="shared" si="77"/>
        <v>43190</v>
      </c>
      <c r="D1281" s="105" t="s">
        <v>763</v>
      </c>
      <c r="E1281" s="105">
        <v>7</v>
      </c>
      <c r="F1281" s="105" t="s">
        <v>762</v>
      </c>
      <c r="H1281" s="481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4">
        <f t="shared" si="77"/>
        <v>43190</v>
      </c>
      <c r="D1282" s="105" t="s">
        <v>765</v>
      </c>
      <c r="E1282" s="105">
        <v>7</v>
      </c>
      <c r="F1282" s="105" t="s">
        <v>764</v>
      </c>
      <c r="H1282" s="481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4">
        <f t="shared" si="77"/>
        <v>43190</v>
      </c>
      <c r="D1283" s="105" t="s">
        <v>766</v>
      </c>
      <c r="E1283" s="105">
        <v>7</v>
      </c>
      <c r="F1283" s="105" t="s">
        <v>572</v>
      </c>
      <c r="H1283" s="481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4">
        <f t="shared" si="77"/>
        <v>43190</v>
      </c>
      <c r="D1284" s="105" t="s">
        <v>768</v>
      </c>
      <c r="E1284" s="105">
        <v>7</v>
      </c>
      <c r="F1284" s="105" t="s">
        <v>767</v>
      </c>
      <c r="H1284" s="481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4">
        <f t="shared" si="77"/>
        <v>43190</v>
      </c>
      <c r="D1285" s="105" t="s">
        <v>769</v>
      </c>
      <c r="E1285" s="105">
        <v>7</v>
      </c>
      <c r="F1285" s="105" t="s">
        <v>79</v>
      </c>
      <c r="H1285" s="481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4">
        <f t="shared" si="77"/>
        <v>43190</v>
      </c>
      <c r="D1286" s="105" t="s">
        <v>770</v>
      </c>
      <c r="E1286" s="105">
        <v>7</v>
      </c>
      <c r="F1286" s="105" t="s">
        <v>761</v>
      </c>
      <c r="H1286" s="481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4">
        <f t="shared" si="77"/>
        <v>43190</v>
      </c>
      <c r="D1287" s="105" t="s">
        <v>772</v>
      </c>
      <c r="E1287" s="105">
        <v>7</v>
      </c>
      <c r="F1287" s="105" t="s">
        <v>762</v>
      </c>
      <c r="H1287" s="481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4">
        <f t="shared" si="77"/>
        <v>43190</v>
      </c>
      <c r="D1288" s="105" t="s">
        <v>774</v>
      </c>
      <c r="E1288" s="105">
        <v>7</v>
      </c>
      <c r="F1288" s="105" t="s">
        <v>773</v>
      </c>
      <c r="H1288" s="481">
        <f>'Справка 8'!I21</f>
        <v>8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4">
        <f t="shared" si="77"/>
        <v>43190</v>
      </c>
      <c r="D1289" s="105" t="s">
        <v>776</v>
      </c>
      <c r="E1289" s="105">
        <v>7</v>
      </c>
      <c r="F1289" s="105" t="s">
        <v>775</v>
      </c>
      <c r="H1289" s="481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4">
        <f t="shared" si="77"/>
        <v>43190</v>
      </c>
      <c r="D1290" s="105" t="s">
        <v>778</v>
      </c>
      <c r="E1290" s="105">
        <v>7</v>
      </c>
      <c r="F1290" s="105" t="s">
        <v>777</v>
      </c>
      <c r="H1290" s="481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4">
        <f t="shared" si="77"/>
        <v>43190</v>
      </c>
      <c r="D1291" s="105" t="s">
        <v>780</v>
      </c>
      <c r="E1291" s="105">
        <v>7</v>
      </c>
      <c r="F1291" s="105" t="s">
        <v>779</v>
      </c>
      <c r="H1291" s="481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4">
        <f t="shared" si="77"/>
        <v>43190</v>
      </c>
      <c r="D1292" s="105" t="s">
        <v>782</v>
      </c>
      <c r="E1292" s="105">
        <v>7</v>
      </c>
      <c r="F1292" s="105" t="s">
        <v>781</v>
      </c>
      <c r="H1292" s="481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4">
        <f t="shared" si="77"/>
        <v>43190</v>
      </c>
      <c r="D1293" s="105" t="s">
        <v>784</v>
      </c>
      <c r="E1293" s="105">
        <v>7</v>
      </c>
      <c r="F1293" s="105" t="s">
        <v>783</v>
      </c>
      <c r="H1293" s="481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4">
        <f t="shared" si="77"/>
        <v>43190</v>
      </c>
      <c r="D1294" s="105" t="s">
        <v>786</v>
      </c>
      <c r="E1294" s="105">
        <v>7</v>
      </c>
      <c r="F1294" s="105" t="s">
        <v>771</v>
      </c>
      <c r="H1294" s="481">
        <f>'Справка 8'!I27</f>
        <v>8</v>
      </c>
    </row>
    <row r="1295" spans="3:6" s="480" customFormat="1" ht="15.75">
      <c r="C1295" s="563"/>
      <c r="F1295" s="484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4">
        <f aca="true" t="shared" si="80" ref="C1296:C1335">endDate</f>
        <v>43190</v>
      </c>
      <c r="D1296" s="105" t="s">
        <v>793</v>
      </c>
      <c r="E1296" s="105">
        <v>1</v>
      </c>
      <c r="F1296" s="105" t="s">
        <v>792</v>
      </c>
      <c r="H1296" s="481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4">
        <f t="shared" si="80"/>
        <v>43190</v>
      </c>
      <c r="D1297" s="105" t="s">
        <v>795</v>
      </c>
      <c r="E1297" s="105">
        <v>1</v>
      </c>
      <c r="F1297" s="105" t="s">
        <v>794</v>
      </c>
      <c r="H1297" s="481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4">
        <f t="shared" si="80"/>
        <v>43190</v>
      </c>
      <c r="D1298" s="105" t="s">
        <v>798</v>
      </c>
      <c r="E1298" s="105">
        <v>1</v>
      </c>
      <c r="F1298" s="105" t="s">
        <v>796</v>
      </c>
      <c r="H1298" s="481">
        <f>'Справка 5'!C61</f>
        <v>2621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4">
        <f t="shared" si="80"/>
        <v>43190</v>
      </c>
      <c r="D1299" s="105" t="s">
        <v>800</v>
      </c>
      <c r="E1299" s="105">
        <v>1</v>
      </c>
      <c r="F1299" s="105" t="s">
        <v>799</v>
      </c>
      <c r="H1299" s="481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4">
        <f t="shared" si="80"/>
        <v>43190</v>
      </c>
      <c r="D1300" s="105" t="s">
        <v>802</v>
      </c>
      <c r="E1300" s="105">
        <v>1</v>
      </c>
      <c r="F1300" s="105" t="s">
        <v>791</v>
      </c>
      <c r="H1300" s="481">
        <f>'Справка 5'!C79</f>
        <v>2621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4">
        <f t="shared" si="80"/>
        <v>43190</v>
      </c>
      <c r="D1301" s="105" t="s">
        <v>804</v>
      </c>
      <c r="E1301" s="105">
        <v>1</v>
      </c>
      <c r="F1301" s="105" t="s">
        <v>792</v>
      </c>
      <c r="H1301" s="481">
        <f>'Справка 5'!C97</f>
        <v>1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4">
        <f t="shared" si="80"/>
        <v>43190</v>
      </c>
      <c r="D1302" s="105" t="s">
        <v>805</v>
      </c>
      <c r="E1302" s="105">
        <v>1</v>
      </c>
      <c r="F1302" s="105" t="s">
        <v>794</v>
      </c>
      <c r="H1302" s="481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4">
        <f t="shared" si="80"/>
        <v>43190</v>
      </c>
      <c r="D1303" s="105" t="s">
        <v>806</v>
      </c>
      <c r="E1303" s="105">
        <v>1</v>
      </c>
      <c r="F1303" s="105" t="s">
        <v>796</v>
      </c>
      <c r="H1303" s="481">
        <f>'Справка 5'!C131</f>
        <v>1821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4">
        <f t="shared" si="80"/>
        <v>43190</v>
      </c>
      <c r="D1304" s="105" t="s">
        <v>807</v>
      </c>
      <c r="E1304" s="105">
        <v>1</v>
      </c>
      <c r="F1304" s="105" t="s">
        <v>799</v>
      </c>
      <c r="H1304" s="481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4">
        <f t="shared" si="80"/>
        <v>43190</v>
      </c>
      <c r="D1305" s="105" t="s">
        <v>809</v>
      </c>
      <c r="E1305" s="105">
        <v>1</v>
      </c>
      <c r="F1305" s="105" t="s">
        <v>803</v>
      </c>
      <c r="H1305" s="481">
        <f>'Справка 5'!C149</f>
        <v>1822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4">
        <f t="shared" si="80"/>
        <v>43190</v>
      </c>
      <c r="D1306" s="105" t="s">
        <v>793</v>
      </c>
      <c r="E1306" s="105">
        <v>2</v>
      </c>
      <c r="F1306" s="105" t="s">
        <v>792</v>
      </c>
      <c r="H1306" s="481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4">
        <f t="shared" si="80"/>
        <v>43190</v>
      </c>
      <c r="D1307" s="105" t="s">
        <v>795</v>
      </c>
      <c r="E1307" s="105">
        <v>2</v>
      </c>
      <c r="F1307" s="105" t="s">
        <v>794</v>
      </c>
      <c r="H1307" s="481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4">
        <f t="shared" si="80"/>
        <v>43190</v>
      </c>
      <c r="D1308" s="105" t="s">
        <v>798</v>
      </c>
      <c r="E1308" s="105">
        <v>2</v>
      </c>
      <c r="F1308" s="105" t="s">
        <v>796</v>
      </c>
      <c r="H1308" s="481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4">
        <f t="shared" si="80"/>
        <v>43190</v>
      </c>
      <c r="D1309" s="105" t="s">
        <v>800</v>
      </c>
      <c r="E1309" s="105">
        <v>2</v>
      </c>
      <c r="F1309" s="105" t="s">
        <v>799</v>
      </c>
      <c r="H1309" s="481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4">
        <f t="shared" si="80"/>
        <v>43190</v>
      </c>
      <c r="D1310" s="105" t="s">
        <v>802</v>
      </c>
      <c r="E1310" s="105">
        <v>2</v>
      </c>
      <c r="F1310" s="105" t="s">
        <v>791</v>
      </c>
      <c r="H1310" s="481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4">
        <f t="shared" si="80"/>
        <v>43190</v>
      </c>
      <c r="D1311" s="105" t="s">
        <v>804</v>
      </c>
      <c r="E1311" s="105">
        <v>2</v>
      </c>
      <c r="F1311" s="105" t="s">
        <v>792</v>
      </c>
      <c r="H1311" s="481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4">
        <f t="shared" si="80"/>
        <v>43190</v>
      </c>
      <c r="D1312" s="105" t="s">
        <v>805</v>
      </c>
      <c r="E1312" s="105">
        <v>2</v>
      </c>
      <c r="F1312" s="105" t="s">
        <v>794</v>
      </c>
      <c r="H1312" s="481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4">
        <f t="shared" si="80"/>
        <v>43190</v>
      </c>
      <c r="D1313" s="105" t="s">
        <v>806</v>
      </c>
      <c r="E1313" s="105">
        <v>2</v>
      </c>
      <c r="F1313" s="105" t="s">
        <v>796</v>
      </c>
      <c r="H1313" s="481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4">
        <f t="shared" si="80"/>
        <v>43190</v>
      </c>
      <c r="D1314" s="105" t="s">
        <v>807</v>
      </c>
      <c r="E1314" s="105">
        <v>2</v>
      </c>
      <c r="F1314" s="105" t="s">
        <v>799</v>
      </c>
      <c r="H1314" s="481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4">
        <f t="shared" si="80"/>
        <v>43190</v>
      </c>
      <c r="D1315" s="105" t="s">
        <v>809</v>
      </c>
      <c r="E1315" s="105">
        <v>2</v>
      </c>
      <c r="F1315" s="105" t="s">
        <v>803</v>
      </c>
      <c r="H1315" s="481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4">
        <f t="shared" si="80"/>
        <v>43190</v>
      </c>
      <c r="D1316" s="105" t="s">
        <v>793</v>
      </c>
      <c r="E1316" s="105">
        <v>3</v>
      </c>
      <c r="F1316" s="105" t="s">
        <v>792</v>
      </c>
      <c r="H1316" s="481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4">
        <f t="shared" si="80"/>
        <v>43190</v>
      </c>
      <c r="D1317" s="105" t="s">
        <v>795</v>
      </c>
      <c r="E1317" s="105">
        <v>3</v>
      </c>
      <c r="F1317" s="105" t="s">
        <v>794</v>
      </c>
      <c r="H1317" s="481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4">
        <f t="shared" si="80"/>
        <v>43190</v>
      </c>
      <c r="D1318" s="105" t="s">
        <v>798</v>
      </c>
      <c r="E1318" s="105">
        <v>3</v>
      </c>
      <c r="F1318" s="105" t="s">
        <v>796</v>
      </c>
      <c r="H1318" s="481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4">
        <f t="shared" si="80"/>
        <v>43190</v>
      </c>
      <c r="D1319" s="105" t="s">
        <v>800</v>
      </c>
      <c r="E1319" s="105">
        <v>3</v>
      </c>
      <c r="F1319" s="105" t="s">
        <v>799</v>
      </c>
      <c r="H1319" s="481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4">
        <f t="shared" si="80"/>
        <v>43190</v>
      </c>
      <c r="D1320" s="105" t="s">
        <v>802</v>
      </c>
      <c r="E1320" s="105">
        <v>3</v>
      </c>
      <c r="F1320" s="105" t="s">
        <v>791</v>
      </c>
      <c r="H1320" s="481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4">
        <f t="shared" si="80"/>
        <v>43190</v>
      </c>
      <c r="D1321" s="105" t="s">
        <v>804</v>
      </c>
      <c r="E1321" s="105">
        <v>3</v>
      </c>
      <c r="F1321" s="105" t="s">
        <v>792</v>
      </c>
      <c r="H1321" s="481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4">
        <f t="shared" si="80"/>
        <v>43190</v>
      </c>
      <c r="D1322" s="105" t="s">
        <v>805</v>
      </c>
      <c r="E1322" s="105">
        <v>3</v>
      </c>
      <c r="F1322" s="105" t="s">
        <v>794</v>
      </c>
      <c r="H1322" s="481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4">
        <f t="shared" si="80"/>
        <v>43190</v>
      </c>
      <c r="D1323" s="105" t="s">
        <v>806</v>
      </c>
      <c r="E1323" s="105">
        <v>3</v>
      </c>
      <c r="F1323" s="105" t="s">
        <v>796</v>
      </c>
      <c r="H1323" s="481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4">
        <f t="shared" si="80"/>
        <v>43190</v>
      </c>
      <c r="D1324" s="105" t="s">
        <v>807</v>
      </c>
      <c r="E1324" s="105">
        <v>3</v>
      </c>
      <c r="F1324" s="105" t="s">
        <v>799</v>
      </c>
      <c r="H1324" s="481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4">
        <f t="shared" si="80"/>
        <v>43190</v>
      </c>
      <c r="D1325" s="105" t="s">
        <v>809</v>
      </c>
      <c r="E1325" s="105">
        <v>3</v>
      </c>
      <c r="F1325" s="105" t="s">
        <v>803</v>
      </c>
      <c r="H1325" s="481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4">
        <f t="shared" si="80"/>
        <v>43190</v>
      </c>
      <c r="D1326" s="105" t="s">
        <v>793</v>
      </c>
      <c r="E1326" s="105">
        <v>4</v>
      </c>
      <c r="F1326" s="105" t="s">
        <v>792</v>
      </c>
      <c r="H1326" s="481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4">
        <f t="shared" si="80"/>
        <v>43190</v>
      </c>
      <c r="D1327" s="105" t="s">
        <v>795</v>
      </c>
      <c r="E1327" s="105">
        <v>4</v>
      </c>
      <c r="F1327" s="105" t="s">
        <v>794</v>
      </c>
      <c r="H1327" s="481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4">
        <f t="shared" si="80"/>
        <v>43190</v>
      </c>
      <c r="D1328" s="105" t="s">
        <v>798</v>
      </c>
      <c r="E1328" s="105">
        <v>4</v>
      </c>
      <c r="F1328" s="105" t="s">
        <v>796</v>
      </c>
      <c r="H1328" s="481">
        <f>'Справка 5'!F61</f>
        <v>2621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4">
        <f t="shared" si="80"/>
        <v>43190</v>
      </c>
      <c r="D1329" s="105" t="s">
        <v>800</v>
      </c>
      <c r="E1329" s="105">
        <v>4</v>
      </c>
      <c r="F1329" s="105" t="s">
        <v>799</v>
      </c>
      <c r="H1329" s="481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4">
        <f t="shared" si="80"/>
        <v>43190</v>
      </c>
      <c r="D1330" s="105" t="s">
        <v>802</v>
      </c>
      <c r="E1330" s="105">
        <v>4</v>
      </c>
      <c r="F1330" s="105" t="s">
        <v>791</v>
      </c>
      <c r="H1330" s="481">
        <f>'Справка 5'!F79</f>
        <v>2621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4">
        <f t="shared" si="80"/>
        <v>43190</v>
      </c>
      <c r="D1331" s="105" t="s">
        <v>804</v>
      </c>
      <c r="E1331" s="105">
        <v>4</v>
      </c>
      <c r="F1331" s="105" t="s">
        <v>792</v>
      </c>
      <c r="H1331" s="481">
        <f>'Справка 5'!F97</f>
        <v>1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4">
        <f t="shared" si="80"/>
        <v>43190</v>
      </c>
      <c r="D1332" s="105" t="s">
        <v>805</v>
      </c>
      <c r="E1332" s="105">
        <v>4</v>
      </c>
      <c r="F1332" s="105" t="s">
        <v>794</v>
      </c>
      <c r="H1332" s="481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4">
        <f t="shared" si="80"/>
        <v>43190</v>
      </c>
      <c r="D1333" s="105" t="s">
        <v>806</v>
      </c>
      <c r="E1333" s="105">
        <v>4</v>
      </c>
      <c r="F1333" s="105" t="s">
        <v>796</v>
      </c>
      <c r="H1333" s="481">
        <f>'Справка 5'!F131</f>
        <v>1821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4">
        <f t="shared" si="80"/>
        <v>43190</v>
      </c>
      <c r="D1334" s="105" t="s">
        <v>807</v>
      </c>
      <c r="E1334" s="105">
        <v>4</v>
      </c>
      <c r="F1334" s="105" t="s">
        <v>799</v>
      </c>
      <c r="H1334" s="481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4">
        <f t="shared" si="80"/>
        <v>43190</v>
      </c>
      <c r="D1335" s="105" t="s">
        <v>809</v>
      </c>
      <c r="E1335" s="105">
        <v>4</v>
      </c>
      <c r="F1335" s="105" t="s">
        <v>803</v>
      </c>
      <c r="H1335" s="481">
        <f>'Справка 5'!F149</f>
        <v>1822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115" zoomScaleSheetLayoutView="115" zoomScalePageLayoutView="0" workbookViewId="0" topLeftCell="A85">
      <selection activeCell="E60" sqref="E60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31.03.2018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6"/>
      <c r="D10" s="577"/>
      <c r="E10" s="222" t="s">
        <v>20</v>
      </c>
      <c r="F10" s="225"/>
      <c r="G10" s="588"/>
      <c r="H10" s="589"/>
    </row>
    <row r="11" spans="1:8" ht="15.75">
      <c r="A11" s="100" t="s">
        <v>21</v>
      </c>
      <c r="B11" s="90"/>
      <c r="C11" s="578"/>
      <c r="D11" s="579"/>
      <c r="E11" s="100" t="s">
        <v>22</v>
      </c>
      <c r="F11" s="199"/>
      <c r="G11" s="590"/>
      <c r="H11" s="591"/>
    </row>
    <row r="12" spans="1:8" ht="15.75">
      <c r="A12" s="89" t="s">
        <v>23</v>
      </c>
      <c r="B12" s="91" t="s">
        <v>24</v>
      </c>
      <c r="C12" s="197">
        <v>40509</v>
      </c>
      <c r="D12" s="197">
        <v>40509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v>14196</v>
      </c>
      <c r="D13" s="197">
        <v>14439</v>
      </c>
      <c r="E13" s="89" t="s">
        <v>846</v>
      </c>
      <c r="F13" s="93" t="s">
        <v>29</v>
      </c>
      <c r="G13" s="197"/>
      <c r="H13" s="197">
        <v>5417</v>
      </c>
    </row>
    <row r="14" spans="1:8" ht="15.75">
      <c r="A14" s="89" t="s">
        <v>30</v>
      </c>
      <c r="B14" s="91" t="s">
        <v>31</v>
      </c>
      <c r="C14" s="197">
        <v>651</v>
      </c>
      <c r="D14" s="197">
        <v>686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v>6686</v>
      </c>
      <c r="D15" s="197">
        <v>6827</v>
      </c>
      <c r="E15" s="200" t="s">
        <v>36</v>
      </c>
      <c r="F15" s="93" t="s">
        <v>37</v>
      </c>
      <c r="G15" s="197">
        <v>-8</v>
      </c>
      <c r="H15" s="197">
        <v>-6</v>
      </c>
    </row>
    <row r="16" spans="1:8" ht="15.75">
      <c r="A16" s="89" t="s">
        <v>38</v>
      </c>
      <c r="B16" s="91" t="s">
        <v>39</v>
      </c>
      <c r="C16" s="197">
        <v>7429</v>
      </c>
      <c r="D16" s="197">
        <v>7791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v>632</v>
      </c>
      <c r="D18" s="197">
        <v>547</v>
      </c>
      <c r="E18" s="464" t="s">
        <v>47</v>
      </c>
      <c r="F18" s="463" t="s">
        <v>48</v>
      </c>
      <c r="G18" s="592">
        <f>G12+G15+G16+G17</f>
        <v>5409</v>
      </c>
      <c r="H18" s="593">
        <f>H12+H15+H16+H17</f>
        <v>5411</v>
      </c>
    </row>
    <row r="19" spans="1:8" ht="15.75">
      <c r="A19" s="89" t="s">
        <v>49</v>
      </c>
      <c r="B19" s="91" t="s">
        <v>50</v>
      </c>
      <c r="C19" s="197">
        <v>440</v>
      </c>
      <c r="D19" s="197">
        <v>408</v>
      </c>
      <c r="E19" s="100" t="s">
        <v>51</v>
      </c>
      <c r="F19" s="95"/>
      <c r="G19" s="594"/>
      <c r="H19" s="595"/>
    </row>
    <row r="20" spans="1:8" ht="15.75">
      <c r="A20" s="465" t="s">
        <v>52</v>
      </c>
      <c r="B20" s="96" t="s">
        <v>53</v>
      </c>
      <c r="C20" s="580">
        <f>SUM(C12:C19)</f>
        <v>70543</v>
      </c>
      <c r="D20" s="581">
        <f>SUM(D12:D19)</f>
        <v>71207</v>
      </c>
      <c r="E20" s="89" t="s">
        <v>54</v>
      </c>
      <c r="F20" s="93" t="s">
        <v>55</v>
      </c>
      <c r="G20" s="197">
        <v>9545</v>
      </c>
      <c r="H20" s="197">
        <v>9551</v>
      </c>
    </row>
    <row r="21" spans="1:8" ht="15.75">
      <c r="A21" s="100" t="s">
        <v>56</v>
      </c>
      <c r="B21" s="96" t="s">
        <v>57</v>
      </c>
      <c r="C21" s="459">
        <v>19029</v>
      </c>
      <c r="D21" s="459">
        <v>19138</v>
      </c>
      <c r="E21" s="89" t="s">
        <v>58</v>
      </c>
      <c r="F21" s="93" t="s">
        <v>59</v>
      </c>
      <c r="G21" s="197">
        <v>19717</v>
      </c>
      <c r="H21" s="197">
        <v>19717</v>
      </c>
    </row>
    <row r="22" spans="1:13" ht="15.75">
      <c r="A22" s="100" t="s">
        <v>60</v>
      </c>
      <c r="B22" s="97" t="s">
        <v>61</v>
      </c>
      <c r="C22" s="459"/>
      <c r="D22" s="460"/>
      <c r="E22" s="201" t="s">
        <v>62</v>
      </c>
      <c r="F22" s="93" t="s">
        <v>63</v>
      </c>
      <c r="G22" s="596">
        <f>SUM(G23:G25)</f>
        <v>24749</v>
      </c>
      <c r="H22" s="597">
        <f>SUM(H23:H25)</f>
        <v>24749</v>
      </c>
      <c r="M22" s="98"/>
    </row>
    <row r="23" spans="1:8" ht="15.75">
      <c r="A23" s="100" t="s">
        <v>64</v>
      </c>
      <c r="B23" s="91"/>
      <c r="C23" s="578"/>
      <c r="D23" s="579"/>
      <c r="E23" s="200" t="s">
        <v>65</v>
      </c>
      <c r="F23" s="93" t="s">
        <v>66</v>
      </c>
      <c r="G23" s="197">
        <v>1373</v>
      </c>
      <c r="H23" s="196">
        <v>1373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9</v>
      </c>
      <c r="D25" s="197">
        <v>9</v>
      </c>
      <c r="E25" s="89" t="s">
        <v>73</v>
      </c>
      <c r="F25" s="93" t="s">
        <v>74</v>
      </c>
      <c r="G25" s="197">
        <v>23376</v>
      </c>
      <c r="H25" s="196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7" t="s">
        <v>77</v>
      </c>
      <c r="F26" s="95" t="s">
        <v>78</v>
      </c>
      <c r="G26" s="580">
        <f>G20+G21+G22</f>
        <v>54011</v>
      </c>
      <c r="H26" s="581">
        <f>H20+H21+H22</f>
        <v>54017</v>
      </c>
      <c r="M26" s="98"/>
    </row>
    <row r="27" spans="1:8" ht="15.75">
      <c r="A27" s="89" t="s">
        <v>79</v>
      </c>
      <c r="B27" s="91" t="s">
        <v>80</v>
      </c>
      <c r="C27" s="197"/>
      <c r="D27" s="197"/>
      <c r="E27" s="100" t="s">
        <v>81</v>
      </c>
      <c r="F27" s="95"/>
      <c r="G27" s="594"/>
      <c r="H27" s="595"/>
    </row>
    <row r="28" spans="1:13" ht="15.75">
      <c r="A28" s="465" t="s">
        <v>82</v>
      </c>
      <c r="B28" s="97" t="s">
        <v>83</v>
      </c>
      <c r="C28" s="580">
        <f>SUM(C24:C27)</f>
        <v>9</v>
      </c>
      <c r="D28" s="581">
        <f>SUM(D24:D27)</f>
        <v>9</v>
      </c>
      <c r="E28" s="202" t="s">
        <v>84</v>
      </c>
      <c r="F28" s="93" t="s">
        <v>85</v>
      </c>
      <c r="G28" s="578">
        <f>SUM(G29:G31)</f>
        <v>53468</v>
      </c>
      <c r="H28" s="579">
        <f>SUM(H29:H31)</f>
        <v>58272</v>
      </c>
      <c r="M28" s="98"/>
    </row>
    <row r="29" spans="1:8" ht="15.75">
      <c r="A29" s="89"/>
      <c r="B29" s="91"/>
      <c r="C29" s="578"/>
      <c r="D29" s="579"/>
      <c r="E29" s="89" t="s">
        <v>86</v>
      </c>
      <c r="F29" s="93" t="s">
        <v>87</v>
      </c>
      <c r="G29" s="197">
        <v>53468</v>
      </c>
      <c r="H29" s="197">
        <v>58272</v>
      </c>
    </row>
    <row r="30" spans="1:13" ht="15.75">
      <c r="A30" s="100" t="s">
        <v>88</v>
      </c>
      <c r="B30" s="91"/>
      <c r="C30" s="578"/>
      <c r="D30" s="579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5" t="s">
        <v>99</v>
      </c>
      <c r="B33" s="97" t="s">
        <v>100</v>
      </c>
      <c r="C33" s="580">
        <f>C31+C32</f>
        <v>0</v>
      </c>
      <c r="D33" s="581">
        <f>D31+D32</f>
        <v>0</v>
      </c>
      <c r="E33" s="200" t="s">
        <v>101</v>
      </c>
      <c r="F33" s="93" t="s">
        <v>102</v>
      </c>
      <c r="G33" s="197">
        <v>-1885</v>
      </c>
      <c r="H33" s="197">
        <v>-4804</v>
      </c>
    </row>
    <row r="34" spans="1:8" ht="15.75">
      <c r="A34" s="100" t="s">
        <v>103</v>
      </c>
      <c r="B34" s="94"/>
      <c r="C34" s="578"/>
      <c r="D34" s="579"/>
      <c r="E34" s="467" t="s">
        <v>104</v>
      </c>
      <c r="F34" s="95" t="s">
        <v>105</v>
      </c>
      <c r="G34" s="580">
        <f>G28+G32+G33</f>
        <v>51583</v>
      </c>
      <c r="H34" s="581">
        <f>H28+H32+H33</f>
        <v>53468</v>
      </c>
    </row>
    <row r="35" spans="1:8" ht="15.75">
      <c r="A35" s="89" t="s">
        <v>106</v>
      </c>
      <c r="B35" s="94" t="s">
        <v>107</v>
      </c>
      <c r="C35" s="578">
        <f>SUM(C36:C39)</f>
        <v>4443</v>
      </c>
      <c r="D35" s="579">
        <f>SUM(D36:D39)</f>
        <v>3290</v>
      </c>
      <c r="E35" s="89"/>
      <c r="F35" s="99"/>
      <c r="G35" s="598"/>
      <c r="H35" s="599"/>
    </row>
    <row r="36" spans="1:8" ht="15.75">
      <c r="A36" s="89" t="s">
        <v>108</v>
      </c>
      <c r="B36" s="91" t="s">
        <v>109</v>
      </c>
      <c r="C36" s="197">
        <v>1</v>
      </c>
      <c r="D36" s="197">
        <v>1</v>
      </c>
      <c r="E36" s="203"/>
      <c r="F36" s="101"/>
      <c r="G36" s="598"/>
      <c r="H36" s="599"/>
    </row>
    <row r="37" spans="1:8" ht="15.75">
      <c r="A37" s="89" t="s">
        <v>110</v>
      </c>
      <c r="B37" s="91" t="s">
        <v>111</v>
      </c>
      <c r="C37" s="197"/>
      <c r="D37" s="197"/>
      <c r="E37" s="466" t="s">
        <v>847</v>
      </c>
      <c r="F37" s="99" t="s">
        <v>112</v>
      </c>
      <c r="G37" s="582">
        <f>G26+G18+G34</f>
        <v>111003</v>
      </c>
      <c r="H37" s="583">
        <f>H26+H18+H34</f>
        <v>112896</v>
      </c>
    </row>
    <row r="38" spans="1:13" ht="15.75">
      <c r="A38" s="89" t="s">
        <v>113</v>
      </c>
      <c r="B38" s="91" t="s">
        <v>114</v>
      </c>
      <c r="C38" s="197">
        <v>4442</v>
      </c>
      <c r="D38" s="197">
        <v>3289</v>
      </c>
      <c r="E38" s="89"/>
      <c r="F38" s="99"/>
      <c r="G38" s="598"/>
      <c r="H38" s="599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00"/>
      <c r="H39" s="601"/>
    </row>
    <row r="40" spans="1:13" ht="15.75">
      <c r="A40" s="89" t="s">
        <v>117</v>
      </c>
      <c r="B40" s="91" t="s">
        <v>118</v>
      </c>
      <c r="C40" s="578">
        <f>C41+C42+C44</f>
        <v>0</v>
      </c>
      <c r="D40" s="579">
        <f>D41+D42+D44</f>
        <v>0</v>
      </c>
      <c r="E40" s="215" t="s">
        <v>119</v>
      </c>
      <c r="F40" s="212" t="s">
        <v>120</v>
      </c>
      <c r="G40" s="565"/>
      <c r="H40" s="56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00"/>
      <c r="H41" s="60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2"/>
      <c r="H42" s="60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8"/>
      <c r="H43" s="59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17898</v>
      </c>
      <c r="H44" s="197">
        <v>6561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6" t="s">
        <v>137</v>
      </c>
      <c r="B46" s="96" t="s">
        <v>138</v>
      </c>
      <c r="C46" s="580">
        <f>C35+C40+C45</f>
        <v>4443</v>
      </c>
      <c r="D46" s="581">
        <f>D35+D40+D45</f>
        <v>3290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2"/>
      <c r="D47" s="583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>
        <v>0</v>
      </c>
      <c r="D48" s="197">
        <v>225</v>
      </c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2676</v>
      </c>
      <c r="H49" s="197">
        <v>2865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8">
        <f>SUM(G44:G49)</f>
        <v>20574</v>
      </c>
      <c r="H50" s="579">
        <f>SUM(H44:H49)</f>
        <v>9426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8"/>
      <c r="H51" s="579"/>
    </row>
    <row r="52" spans="1:8" ht="15.75">
      <c r="A52" s="465" t="s">
        <v>156</v>
      </c>
      <c r="B52" s="96" t="s">
        <v>157</v>
      </c>
      <c r="C52" s="580">
        <f>SUM(C48:C51)</f>
        <v>0</v>
      </c>
      <c r="D52" s="581">
        <f>SUM(D48:D51)</f>
        <v>225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8"/>
      <c r="D53" s="57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1"/>
      <c r="D54" s="462"/>
      <c r="E54" s="89" t="s">
        <v>164</v>
      </c>
      <c r="F54" s="95" t="s">
        <v>165</v>
      </c>
      <c r="G54" s="197">
        <v>3671</v>
      </c>
      <c r="H54" s="197">
        <v>3671</v>
      </c>
    </row>
    <row r="55" spans="1:8" ht="15.75">
      <c r="A55" s="100" t="s">
        <v>166</v>
      </c>
      <c r="B55" s="96" t="s">
        <v>167</v>
      </c>
      <c r="C55" s="461"/>
      <c r="D55" s="462"/>
      <c r="E55" s="89" t="s">
        <v>168</v>
      </c>
      <c r="F55" s="95" t="s">
        <v>169</v>
      </c>
      <c r="G55" s="197"/>
      <c r="H55" s="196"/>
    </row>
    <row r="56" spans="1:13" ht="16.5" thickBot="1">
      <c r="A56" s="458" t="s">
        <v>170</v>
      </c>
      <c r="B56" s="208" t="s">
        <v>171</v>
      </c>
      <c r="C56" s="584">
        <f>C20+C21+C22+C28+C33+C46+C52+C54+C55</f>
        <v>94024</v>
      </c>
      <c r="D56" s="585">
        <f>D20+D21+D22+D28+D33+D46+D52+D54+D55</f>
        <v>93869</v>
      </c>
      <c r="E56" s="100" t="s">
        <v>850</v>
      </c>
      <c r="F56" s="99" t="s">
        <v>172</v>
      </c>
      <c r="G56" s="582">
        <f>G50+G52+G53+G54+G55</f>
        <v>24245</v>
      </c>
      <c r="H56" s="583">
        <f>H50+H52+H53+H54+H55</f>
        <v>13097</v>
      </c>
      <c r="M56" s="98"/>
    </row>
    <row r="57" spans="1:8" ht="15.75">
      <c r="A57" s="209" t="s">
        <v>173</v>
      </c>
      <c r="B57" s="210"/>
      <c r="C57" s="576"/>
      <c r="D57" s="577"/>
      <c r="E57" s="209" t="s">
        <v>175</v>
      </c>
      <c r="F57" s="212"/>
      <c r="G57" s="576"/>
      <c r="H57" s="577"/>
    </row>
    <row r="58" spans="1:13" ht="15.75">
      <c r="A58" s="100" t="s">
        <v>174</v>
      </c>
      <c r="B58" s="88"/>
      <c r="C58" s="582"/>
      <c r="D58" s="583"/>
      <c r="E58" s="100" t="s">
        <v>128</v>
      </c>
      <c r="F58" s="93"/>
      <c r="G58" s="578"/>
      <c r="H58" s="579"/>
      <c r="M58" s="98"/>
    </row>
    <row r="59" spans="1:8" ht="31.5">
      <c r="A59" s="89" t="s">
        <v>176</v>
      </c>
      <c r="B59" s="91" t="s">
        <v>177</v>
      </c>
      <c r="C59" s="197">
        <v>1787</v>
      </c>
      <c r="D59" s="197">
        <v>1806</v>
      </c>
      <c r="E59" s="201" t="s">
        <v>180</v>
      </c>
      <c r="F59" s="469" t="s">
        <v>181</v>
      </c>
      <c r="G59" s="197">
        <v>25504</v>
      </c>
      <c r="H59" s="197">
        <v>34303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47049</v>
      </c>
      <c r="D61" s="197">
        <v>43443</v>
      </c>
      <c r="E61" s="200" t="s">
        <v>188</v>
      </c>
      <c r="F61" s="93" t="s">
        <v>189</v>
      </c>
      <c r="G61" s="578">
        <f>SUM(G62:G68)</f>
        <v>12454</v>
      </c>
      <c r="H61" s="579">
        <f>SUM(H62:H68)</f>
        <v>10630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353</v>
      </c>
      <c r="H62" s="197">
        <v>294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10098</v>
      </c>
      <c r="H64" s="197">
        <v>8124</v>
      </c>
      <c r="M64" s="98"/>
    </row>
    <row r="65" spans="1:8" ht="15.75">
      <c r="A65" s="465" t="s">
        <v>52</v>
      </c>
      <c r="B65" s="96" t="s">
        <v>198</v>
      </c>
      <c r="C65" s="580">
        <f>SUM(C59:C64)</f>
        <v>48836</v>
      </c>
      <c r="D65" s="581">
        <f>SUM(D59:D64)</f>
        <v>45249</v>
      </c>
      <c r="E65" s="89" t="s">
        <v>201</v>
      </c>
      <c r="F65" s="93" t="s">
        <v>202</v>
      </c>
      <c r="G65" s="197">
        <v>646</v>
      </c>
      <c r="H65" s="197">
        <v>661</v>
      </c>
    </row>
    <row r="66" spans="1:8" ht="15.75">
      <c r="A66" s="89"/>
      <c r="B66" s="96"/>
      <c r="C66" s="578"/>
      <c r="D66" s="579"/>
      <c r="E66" s="89" t="s">
        <v>204</v>
      </c>
      <c r="F66" s="93" t="s">
        <v>205</v>
      </c>
      <c r="G66" s="197">
        <v>465</v>
      </c>
      <c r="H66" s="197">
        <v>631</v>
      </c>
    </row>
    <row r="67" spans="1:8" ht="15.75">
      <c r="A67" s="100" t="s">
        <v>203</v>
      </c>
      <c r="B67" s="88"/>
      <c r="C67" s="582"/>
      <c r="D67" s="583"/>
      <c r="E67" s="89" t="s">
        <v>208</v>
      </c>
      <c r="F67" s="93" t="s">
        <v>209</v>
      </c>
      <c r="G67" s="197">
        <v>99</v>
      </c>
      <c r="H67" s="197">
        <v>127</v>
      </c>
    </row>
    <row r="68" spans="1:8" ht="15.75">
      <c r="A68" s="89" t="s">
        <v>206</v>
      </c>
      <c r="B68" s="91" t="s">
        <v>207</v>
      </c>
      <c r="C68" s="197">
        <v>20292</v>
      </c>
      <c r="D68" s="197">
        <v>22997</v>
      </c>
      <c r="E68" s="89" t="s">
        <v>212</v>
      </c>
      <c r="F68" s="93" t="s">
        <v>213</v>
      </c>
      <c r="G68" s="197">
        <v>793</v>
      </c>
      <c r="H68" s="197">
        <v>793</v>
      </c>
    </row>
    <row r="69" spans="1:8" ht="15.75">
      <c r="A69" s="89" t="s">
        <v>210</v>
      </c>
      <c r="B69" s="91" t="s">
        <v>211</v>
      </c>
      <c r="C69" s="197">
        <v>6322</v>
      </c>
      <c r="D69" s="197">
        <v>4858</v>
      </c>
      <c r="E69" s="201" t="s">
        <v>79</v>
      </c>
      <c r="F69" s="93" t="s">
        <v>216</v>
      </c>
      <c r="G69" s="197">
        <v>153</v>
      </c>
      <c r="H69" s="197">
        <v>135</v>
      </c>
    </row>
    <row r="70" spans="1:8" ht="15.75">
      <c r="A70" s="89" t="s">
        <v>214</v>
      </c>
      <c r="B70" s="91" t="s">
        <v>215</v>
      </c>
      <c r="C70" s="197">
        <v>1357</v>
      </c>
      <c r="D70" s="197">
        <v>1458</v>
      </c>
      <c r="E70" s="89" t="s">
        <v>219</v>
      </c>
      <c r="F70" s="93" t="s">
        <v>220</v>
      </c>
      <c r="G70" s="197">
        <v>624</v>
      </c>
      <c r="H70" s="197">
        <v>627</v>
      </c>
    </row>
    <row r="71" spans="1:8" ht="15.75">
      <c r="A71" s="89" t="s">
        <v>217</v>
      </c>
      <c r="B71" s="91" t="s">
        <v>218</v>
      </c>
      <c r="C71" s="197"/>
      <c r="D71" s="197"/>
      <c r="E71" s="457" t="s">
        <v>47</v>
      </c>
      <c r="F71" s="95" t="s">
        <v>223</v>
      </c>
      <c r="G71" s="580">
        <f>G59+G60+G61+G69+G70</f>
        <v>38735</v>
      </c>
      <c r="H71" s="581">
        <f>H59+H60+H61+H69+H70</f>
        <v>45695</v>
      </c>
    </row>
    <row r="72" spans="1:8" ht="15.75">
      <c r="A72" s="89" t="s">
        <v>221</v>
      </c>
      <c r="B72" s="91" t="s">
        <v>222</v>
      </c>
      <c r="C72" s="197">
        <v>649</v>
      </c>
      <c r="D72" s="197">
        <v>645</v>
      </c>
      <c r="E72" s="200"/>
      <c r="F72" s="93"/>
      <c r="G72" s="578"/>
      <c r="H72" s="579"/>
    </row>
    <row r="73" spans="1:8" ht="15.75">
      <c r="A73" s="89" t="s">
        <v>224</v>
      </c>
      <c r="B73" s="91" t="s">
        <v>225</v>
      </c>
      <c r="C73" s="197">
        <v>372</v>
      </c>
      <c r="D73" s="197">
        <v>384</v>
      </c>
      <c r="E73" s="456" t="s">
        <v>230</v>
      </c>
      <c r="F73" s="95" t="s">
        <v>231</v>
      </c>
      <c r="G73" s="461"/>
      <c r="H73" s="462"/>
    </row>
    <row r="74" spans="1:8" ht="15.75">
      <c r="A74" s="89" t="s">
        <v>226</v>
      </c>
      <c r="B74" s="91" t="s">
        <v>227</v>
      </c>
      <c r="C74" s="197"/>
      <c r="D74" s="197"/>
      <c r="E74" s="553"/>
      <c r="F74" s="554"/>
      <c r="G74" s="578"/>
      <c r="H74" s="604"/>
    </row>
    <row r="75" spans="1:8" ht="15.75">
      <c r="A75" s="89" t="s">
        <v>228</v>
      </c>
      <c r="B75" s="91" t="s">
        <v>229</v>
      </c>
      <c r="C75" s="197">
        <v>211</v>
      </c>
      <c r="D75" s="197">
        <f>200</f>
        <v>200</v>
      </c>
      <c r="E75" s="468" t="s">
        <v>160</v>
      </c>
      <c r="F75" s="95" t="s">
        <v>233</v>
      </c>
      <c r="G75" s="461">
        <v>20</v>
      </c>
      <c r="H75" s="461">
        <v>39</v>
      </c>
    </row>
    <row r="76" spans="1:8" ht="15.75">
      <c r="A76" s="465" t="s">
        <v>77</v>
      </c>
      <c r="B76" s="96" t="s">
        <v>232</v>
      </c>
      <c r="C76" s="580">
        <f>SUM(C68:C75)</f>
        <v>29203</v>
      </c>
      <c r="D76" s="581">
        <f>SUM(D68:D75)</f>
        <v>30542</v>
      </c>
      <c r="E76" s="553"/>
      <c r="F76" s="554"/>
      <c r="G76" s="578"/>
      <c r="H76" s="604"/>
    </row>
    <row r="77" spans="1:8" ht="15.75">
      <c r="A77" s="89"/>
      <c r="B77" s="91"/>
      <c r="C77" s="578"/>
      <c r="D77" s="579"/>
      <c r="E77" s="456" t="s">
        <v>234</v>
      </c>
      <c r="F77" s="95" t="s">
        <v>235</v>
      </c>
      <c r="G77" s="461"/>
      <c r="H77" s="462"/>
    </row>
    <row r="78" spans="1:13" ht="15.75">
      <c r="A78" s="100" t="s">
        <v>236</v>
      </c>
      <c r="B78" s="88"/>
      <c r="C78" s="582"/>
      <c r="D78" s="583"/>
      <c r="E78" s="89"/>
      <c r="F78" s="101"/>
      <c r="G78" s="598"/>
      <c r="H78" s="599"/>
      <c r="M78" s="98"/>
    </row>
    <row r="79" spans="1:8" ht="15.75">
      <c r="A79" s="89" t="s">
        <v>237</v>
      </c>
      <c r="B79" s="91" t="s">
        <v>238</v>
      </c>
      <c r="C79" s="578">
        <f>SUM(C80:C82)</f>
        <v>0</v>
      </c>
      <c r="D79" s="579">
        <f>SUM(D80:D82)</f>
        <v>0</v>
      </c>
      <c r="E79" s="205" t="s">
        <v>849</v>
      </c>
      <c r="F79" s="99" t="s">
        <v>241</v>
      </c>
      <c r="G79" s="582">
        <f>G71+G73+G75+G77</f>
        <v>38755</v>
      </c>
      <c r="H79" s="583">
        <f>H71+H73+H75+H77</f>
        <v>45734</v>
      </c>
    </row>
    <row r="80" spans="1:8" ht="15.75">
      <c r="A80" s="89" t="s">
        <v>239</v>
      </c>
      <c r="B80" s="91" t="s">
        <v>240</v>
      </c>
      <c r="C80" s="197"/>
      <c r="D80" s="196"/>
      <c r="E80" s="553"/>
      <c r="F80" s="554"/>
      <c r="G80" s="578"/>
      <c r="H80" s="60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5"/>
      <c r="H81" s="60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5"/>
      <c r="H82" s="60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5"/>
      <c r="H83" s="60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5"/>
      <c r="H84" s="606"/>
    </row>
    <row r="85" spans="1:8" ht="15.75">
      <c r="A85" s="465" t="s">
        <v>249</v>
      </c>
      <c r="B85" s="96" t="s">
        <v>250</v>
      </c>
      <c r="C85" s="580">
        <f>C84+C83+C79</f>
        <v>0</v>
      </c>
      <c r="D85" s="581">
        <f>D84+D83+D79</f>
        <v>0</v>
      </c>
      <c r="E85" s="204"/>
      <c r="F85" s="103"/>
      <c r="G85" s="605"/>
      <c r="H85" s="606"/>
    </row>
    <row r="86" spans="1:13" ht="15.75">
      <c r="A86" s="89"/>
      <c r="B86" s="96"/>
      <c r="C86" s="578"/>
      <c r="D86" s="579"/>
      <c r="E86" s="207"/>
      <c r="F86" s="103"/>
      <c r="G86" s="605"/>
      <c r="H86" s="606"/>
      <c r="M86" s="98"/>
    </row>
    <row r="87" spans="1:8" ht="15.75">
      <c r="A87" s="100" t="s">
        <v>251</v>
      </c>
      <c r="B87" s="91"/>
      <c r="C87" s="578"/>
      <c r="D87" s="579"/>
      <c r="E87" s="204"/>
      <c r="F87" s="103"/>
      <c r="G87" s="605"/>
      <c r="H87" s="606"/>
    </row>
    <row r="88" spans="1:13" ht="15.75">
      <c r="A88" s="89" t="s">
        <v>252</v>
      </c>
      <c r="B88" s="91" t="s">
        <v>253</v>
      </c>
      <c r="C88" s="197">
        <v>517</v>
      </c>
      <c r="D88" s="197">
        <v>444</v>
      </c>
      <c r="E88" s="207"/>
      <c r="F88" s="103"/>
      <c r="G88" s="605"/>
      <c r="H88" s="606"/>
      <c r="M88" s="98"/>
    </row>
    <row r="89" spans="1:8" ht="15.75">
      <c r="A89" s="89" t="s">
        <v>254</v>
      </c>
      <c r="B89" s="91" t="s">
        <v>255</v>
      </c>
      <c r="C89" s="197"/>
      <c r="D89" s="197">
        <v>51</v>
      </c>
      <c r="E89" s="204"/>
      <c r="F89" s="103"/>
      <c r="G89" s="605"/>
      <c r="H89" s="606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5"/>
      <c r="H90" s="606"/>
      <c r="M90" s="98"/>
    </row>
    <row r="91" spans="1:8" ht="15.75">
      <c r="A91" s="89" t="s">
        <v>258</v>
      </c>
      <c r="B91" s="91" t="s">
        <v>259</v>
      </c>
      <c r="C91" s="197">
        <v>1193</v>
      </c>
      <c r="D91" s="197">
        <v>1330</v>
      </c>
      <c r="E91" s="204"/>
      <c r="F91" s="103"/>
      <c r="G91" s="605"/>
      <c r="H91" s="606"/>
    </row>
    <row r="92" spans="1:13" ht="15.75">
      <c r="A92" s="465" t="s">
        <v>848</v>
      </c>
      <c r="B92" s="96" t="s">
        <v>260</v>
      </c>
      <c r="C92" s="580">
        <f>SUM(C88:C91)</f>
        <v>1710</v>
      </c>
      <c r="D92" s="581">
        <f>SUM(D88:D91)</f>
        <v>1825</v>
      </c>
      <c r="E92" s="204"/>
      <c r="F92" s="103"/>
      <c r="G92" s="605"/>
      <c r="H92" s="606"/>
      <c r="M92" s="98"/>
    </row>
    <row r="93" spans="1:8" ht="15.75">
      <c r="A93" s="456" t="s">
        <v>261</v>
      </c>
      <c r="B93" s="96" t="s">
        <v>262</v>
      </c>
      <c r="C93" s="461">
        <v>230</v>
      </c>
      <c r="D93" s="462">
        <v>242</v>
      </c>
      <c r="E93" s="204"/>
      <c r="F93" s="103"/>
      <c r="G93" s="605"/>
      <c r="H93" s="606"/>
    </row>
    <row r="94" spans="1:13" ht="16.5" thickBot="1">
      <c r="A94" s="473" t="s">
        <v>263</v>
      </c>
      <c r="B94" s="226" t="s">
        <v>264</v>
      </c>
      <c r="C94" s="584">
        <f>C65+C76+C85+C92+C93</f>
        <v>79979</v>
      </c>
      <c r="D94" s="585">
        <f>D65+D76+D85+D92+D93</f>
        <v>77858</v>
      </c>
      <c r="E94" s="227"/>
      <c r="F94" s="228"/>
      <c r="G94" s="607"/>
      <c r="H94" s="608"/>
      <c r="M94" s="98"/>
    </row>
    <row r="95" spans="1:8" ht="32.25" thickBot="1">
      <c r="A95" s="470" t="s">
        <v>265</v>
      </c>
      <c r="B95" s="471" t="s">
        <v>266</v>
      </c>
      <c r="C95" s="586">
        <f>C94+C56</f>
        <v>174003</v>
      </c>
      <c r="D95" s="587">
        <f>D94+D56</f>
        <v>171727</v>
      </c>
      <c r="E95" s="229" t="s">
        <v>942</v>
      </c>
      <c r="F95" s="472" t="s">
        <v>268</v>
      </c>
      <c r="G95" s="586">
        <f>G37+G40+G56+G79</f>
        <v>174003</v>
      </c>
      <c r="H95" s="587">
        <f>H37+H40+H56+H79</f>
        <v>171727</v>
      </c>
    </row>
    <row r="96" spans="1:13" ht="15.75">
      <c r="A96" s="174"/>
      <c r="B96" s="555"/>
      <c r="C96" s="174"/>
      <c r="D96" s="174"/>
      <c r="E96" s="556"/>
      <c r="M96" s="98"/>
    </row>
    <row r="97" spans="1:13" ht="15.75">
      <c r="A97" s="558"/>
      <c r="B97" s="555"/>
      <c r="C97" s="174"/>
      <c r="D97" s="174"/>
      <c r="E97" s="556"/>
      <c r="M97" s="98"/>
    </row>
    <row r="98" spans="1:13" ht="15.75">
      <c r="A98" s="677" t="s">
        <v>977</v>
      </c>
      <c r="B98" s="699">
        <f>pdeReportingDate</f>
        <v>43214</v>
      </c>
      <c r="C98" s="699"/>
      <c r="D98" s="699"/>
      <c r="E98" s="699"/>
      <c r="F98" s="699"/>
      <c r="G98" s="699"/>
      <c r="H98" s="699"/>
      <c r="M98" s="98"/>
    </row>
    <row r="99" spans="1:13" ht="15.75">
      <c r="A99" s="67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8" t="s">
        <v>8</v>
      </c>
      <c r="B100" s="700" t="str">
        <f>authorName</f>
        <v>Людмила Стамова</v>
      </c>
      <c r="C100" s="700"/>
      <c r="D100" s="700"/>
      <c r="E100" s="700"/>
      <c r="F100" s="700"/>
      <c r="G100" s="700"/>
      <c r="H100" s="700"/>
    </row>
    <row r="101" spans="1:8" ht="15.75">
      <c r="A101" s="678"/>
      <c r="B101" s="80"/>
      <c r="C101" s="80"/>
      <c r="D101" s="80"/>
      <c r="E101" s="80"/>
      <c r="F101" s="80"/>
      <c r="G101" s="80"/>
      <c r="H101" s="80"/>
    </row>
    <row r="102" spans="1:8" ht="15.75">
      <c r="A102" s="678" t="s">
        <v>920</v>
      </c>
      <c r="B102" s="701"/>
      <c r="C102" s="701"/>
      <c r="D102" s="701"/>
      <c r="E102" s="701"/>
      <c r="F102" s="701"/>
      <c r="G102" s="701"/>
      <c r="H102" s="701"/>
    </row>
    <row r="103" spans="1:13" ht="21.75" customHeight="1">
      <c r="A103" s="679"/>
      <c r="B103" s="698" t="s">
        <v>994</v>
      </c>
      <c r="C103" s="698"/>
      <c r="D103" s="698"/>
      <c r="E103" s="698"/>
      <c r="M103" s="98"/>
    </row>
    <row r="104" spans="1:5" ht="21.75" customHeight="1">
      <c r="A104" s="679"/>
      <c r="B104" s="698" t="s">
        <v>979</v>
      </c>
      <c r="C104" s="698"/>
      <c r="D104" s="698"/>
      <c r="E104" s="698"/>
    </row>
    <row r="105" spans="1:13" ht="21.75" customHeight="1">
      <c r="A105" s="679"/>
      <c r="B105" s="698" t="s">
        <v>979</v>
      </c>
      <c r="C105" s="698"/>
      <c r="D105" s="698"/>
      <c r="E105" s="698"/>
      <c r="M105" s="98"/>
    </row>
    <row r="106" spans="1:5" ht="21.75" customHeight="1">
      <c r="A106" s="679"/>
      <c r="B106" s="698" t="s">
        <v>979</v>
      </c>
      <c r="C106" s="698"/>
      <c r="D106" s="698"/>
      <c r="E106" s="698"/>
    </row>
    <row r="107" spans="1:13" ht="21.75" customHeight="1">
      <c r="A107" s="679"/>
      <c r="B107" s="698"/>
      <c r="C107" s="698"/>
      <c r="D107" s="698"/>
      <c r="E107" s="698"/>
      <c r="M107" s="98"/>
    </row>
    <row r="108" spans="1:5" ht="21.75" customHeight="1">
      <c r="A108" s="679"/>
      <c r="B108" s="698"/>
      <c r="C108" s="698"/>
      <c r="D108" s="698"/>
      <c r="E108" s="698"/>
    </row>
    <row r="109" spans="1:13" ht="21.75" customHeight="1">
      <c r="A109" s="679"/>
      <c r="B109" s="698"/>
      <c r="C109" s="698"/>
      <c r="D109" s="698"/>
      <c r="E109" s="698"/>
      <c r="M109" s="98"/>
    </row>
    <row r="117" ht="15.75">
      <c r="E117" s="559"/>
    </row>
    <row r="119" spans="5:13" ht="15.75">
      <c r="E119" s="559"/>
      <c r="M119" s="98"/>
    </row>
    <row r="121" spans="5:13" ht="15.75">
      <c r="E121" s="559"/>
      <c r="M121" s="98"/>
    </row>
    <row r="123" ht="15.75">
      <c r="E123" s="559"/>
    </row>
    <row r="125" spans="5:13" ht="15.75">
      <c r="E125" s="559"/>
      <c r="M125" s="98"/>
    </row>
    <row r="127" spans="5:13" ht="15.75">
      <c r="E127" s="55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9"/>
      <c r="M135" s="98"/>
    </row>
    <row r="137" spans="5:13" ht="15.75">
      <c r="E137" s="559"/>
      <c r="M137" s="98"/>
    </row>
    <row r="139" spans="5:13" ht="15.75">
      <c r="E139" s="559"/>
      <c r="M139" s="98"/>
    </row>
    <row r="141" spans="5:13" ht="15.75">
      <c r="E141" s="559"/>
      <c r="M141" s="98"/>
    </row>
    <row r="143" ht="15.75">
      <c r="E143" s="559"/>
    </row>
    <row r="145" ht="15.75">
      <c r="E145" s="559"/>
    </row>
    <row r="147" ht="15.75">
      <c r="E147" s="559"/>
    </row>
    <row r="149" spans="5:13" ht="15.75">
      <c r="E149" s="559"/>
      <c r="M149" s="98"/>
    </row>
    <row r="151" ht="15.75">
      <c r="M151" s="98"/>
    </row>
    <row r="153" ht="15.75">
      <c r="M153" s="98"/>
    </row>
    <row r="159" ht="15.75">
      <c r="E159" s="559"/>
    </row>
    <row r="161" spans="1:18" s="557" customFormat="1" ht="15.75">
      <c r="A161" s="45"/>
      <c r="B161" s="45"/>
      <c r="C161" s="45"/>
      <c r="D161" s="45"/>
      <c r="E161" s="55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7" customFormat="1" ht="15.75">
      <c r="A163" s="45"/>
      <c r="B163" s="45"/>
      <c r="C163" s="45"/>
      <c r="D163" s="45"/>
      <c r="E163" s="55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7" customFormat="1" ht="15.75">
      <c r="A165" s="45"/>
      <c r="B165" s="45"/>
      <c r="C165" s="45"/>
      <c r="D165" s="45"/>
      <c r="E165" s="55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7" customFormat="1" ht="15.75">
      <c r="A167" s="45"/>
      <c r="B167" s="45"/>
      <c r="C167" s="45"/>
      <c r="D167" s="45"/>
      <c r="E167" s="55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7" customFormat="1" ht="15.75">
      <c r="A175" s="45"/>
      <c r="B175" s="45"/>
      <c r="C175" s="45"/>
      <c r="D175" s="45"/>
      <c r="E175" s="55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7" customFormat="1" ht="15.75">
      <c r="A177" s="45"/>
      <c r="B177" s="45"/>
      <c r="C177" s="45"/>
      <c r="D177" s="45"/>
      <c r="E177" s="55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7" customFormat="1" ht="15.75">
      <c r="A179" s="45"/>
      <c r="B179" s="45"/>
      <c r="C179" s="45"/>
      <c r="D179" s="45"/>
      <c r="E179" s="55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7" customFormat="1" ht="15.75">
      <c r="A181" s="45"/>
      <c r="B181" s="45"/>
      <c r="C181" s="45"/>
      <c r="D181" s="45"/>
      <c r="E181" s="55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7" customFormat="1" ht="15.75">
      <c r="A185" s="45"/>
      <c r="B185" s="45"/>
      <c r="C185" s="45"/>
      <c r="D185" s="45"/>
      <c r="E185" s="55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28">
      <selection activeCell="P26" sqref="P26"/>
    </sheetView>
  </sheetViews>
  <sheetFormatPr defaultColWidth="9.28125" defaultRowHeight="15"/>
  <cols>
    <col min="1" max="1" width="50.7109375" style="552" customWidth="1"/>
    <col min="2" max="2" width="10.7109375" style="552" customWidth="1"/>
    <col min="3" max="4" width="15.7109375" style="191" customWidth="1"/>
    <col min="5" max="5" width="50.7109375" style="552" customWidth="1"/>
    <col min="6" max="6" width="10.7109375" style="55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7"/>
      <c r="C5" s="547"/>
      <c r="D5" s="547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31.03.2018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5"/>
      <c r="H10" s="61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374</v>
      </c>
      <c r="D12" s="314">
        <v>341</v>
      </c>
      <c r="E12" s="194" t="s">
        <v>277</v>
      </c>
      <c r="F12" s="240" t="s">
        <v>278</v>
      </c>
      <c r="G12" s="314"/>
      <c r="H12" s="314"/>
    </row>
    <row r="13" spans="1:8" ht="15.75">
      <c r="A13" s="194" t="s">
        <v>279</v>
      </c>
      <c r="B13" s="190" t="s">
        <v>280</v>
      </c>
      <c r="C13" s="314">
        <v>1100</v>
      </c>
      <c r="D13" s="314">
        <v>1113</v>
      </c>
      <c r="E13" s="194" t="s">
        <v>281</v>
      </c>
      <c r="F13" s="240" t="s">
        <v>282</v>
      </c>
      <c r="G13" s="314">
        <v>28606</v>
      </c>
      <c r="H13" s="314">
        <f>32842-450</f>
        <v>32392</v>
      </c>
    </row>
    <row r="14" spans="1:8" ht="15.75">
      <c r="A14" s="194" t="s">
        <v>283</v>
      </c>
      <c r="B14" s="190" t="s">
        <v>284</v>
      </c>
      <c r="C14" s="314">
        <v>1033</v>
      </c>
      <c r="D14" s="314">
        <v>818</v>
      </c>
      <c r="E14" s="245" t="s">
        <v>285</v>
      </c>
      <c r="F14" s="240" t="s">
        <v>286</v>
      </c>
      <c r="G14" s="314">
        <v>270</v>
      </c>
      <c r="H14" s="314">
        <v>224</v>
      </c>
    </row>
    <row r="15" spans="1:8" ht="15.75">
      <c r="A15" s="194" t="s">
        <v>287</v>
      </c>
      <c r="B15" s="190" t="s">
        <v>288</v>
      </c>
      <c r="C15" s="314">
        <v>1774</v>
      </c>
      <c r="D15" s="314">
        <v>1567</v>
      </c>
      <c r="E15" s="245" t="s">
        <v>79</v>
      </c>
      <c r="F15" s="240" t="s">
        <v>289</v>
      </c>
      <c r="G15" s="314">
        <v>450</v>
      </c>
      <c r="H15" s="314">
        <v>487</v>
      </c>
    </row>
    <row r="16" spans="1:8" ht="15.75">
      <c r="A16" s="194" t="s">
        <v>290</v>
      </c>
      <c r="B16" s="190" t="s">
        <v>291</v>
      </c>
      <c r="C16" s="314">
        <v>350</v>
      </c>
      <c r="D16" s="314">
        <v>279</v>
      </c>
      <c r="E16" s="236" t="s">
        <v>52</v>
      </c>
      <c r="F16" s="264" t="s">
        <v>292</v>
      </c>
      <c r="G16" s="611">
        <f>SUM(G12:G15)</f>
        <v>29326</v>
      </c>
      <c r="H16" s="612">
        <f>SUM(H12:H15)</f>
        <v>33103</v>
      </c>
    </row>
    <row r="17" spans="1:8" ht="31.5">
      <c r="A17" s="194" t="s">
        <v>293</v>
      </c>
      <c r="B17" s="190" t="s">
        <v>294</v>
      </c>
      <c r="C17" s="314">
        <v>25979</v>
      </c>
      <c r="D17" s="314">
        <f>30234-450</f>
        <v>29784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/>
      <c r="D18" s="314"/>
      <c r="E18" s="234" t="s">
        <v>297</v>
      </c>
      <c r="F18" s="238" t="s">
        <v>298</v>
      </c>
      <c r="G18" s="622"/>
      <c r="H18" s="623"/>
    </row>
    <row r="19" spans="1:8" ht="15.75">
      <c r="A19" s="194" t="s">
        <v>299</v>
      </c>
      <c r="B19" s="190" t="s">
        <v>300</v>
      </c>
      <c r="C19" s="314">
        <v>160</v>
      </c>
      <c r="D19" s="314">
        <v>207</v>
      </c>
      <c r="E19" s="194" t="s">
        <v>301</v>
      </c>
      <c r="F19" s="237" t="s">
        <v>302</v>
      </c>
      <c r="G19" s="314"/>
      <c r="H19" s="315"/>
    </row>
    <row r="20" spans="1:8" ht="15.75">
      <c r="A20" s="235" t="s">
        <v>303</v>
      </c>
      <c r="B20" s="190" t="s">
        <v>304</v>
      </c>
      <c r="C20" s="314"/>
      <c r="D20" s="314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4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1">
        <f>SUM(C12:C18)+C19</f>
        <v>30770</v>
      </c>
      <c r="D22" s="612">
        <f>SUM(D12:D18)+D19</f>
        <v>34109</v>
      </c>
      <c r="E22" s="194" t="s">
        <v>309</v>
      </c>
      <c r="F22" s="237" t="s">
        <v>310</v>
      </c>
      <c r="G22" s="314">
        <v>30</v>
      </c>
      <c r="H22" s="314">
        <v>30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356</v>
      </c>
      <c r="D25" s="314">
        <v>389</v>
      </c>
      <c r="E25" s="194" t="s">
        <v>318</v>
      </c>
      <c r="F25" s="237" t="s">
        <v>319</v>
      </c>
      <c r="G25" s="314"/>
      <c r="H25" s="314"/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4"/>
    </row>
    <row r="27" spans="1:8" ht="31.5">
      <c r="A27" s="194" t="s">
        <v>324</v>
      </c>
      <c r="B27" s="237" t="s">
        <v>325</v>
      </c>
      <c r="C27" s="314">
        <v>15</v>
      </c>
      <c r="D27" s="314">
        <v>43</v>
      </c>
      <c r="E27" s="236" t="s">
        <v>104</v>
      </c>
      <c r="F27" s="238" t="s">
        <v>326</v>
      </c>
      <c r="G27" s="611">
        <f>SUM(G22:G26)</f>
        <v>30</v>
      </c>
      <c r="H27" s="612">
        <f>SUM(H22:H26)</f>
        <v>30</v>
      </c>
    </row>
    <row r="28" spans="1:8" ht="15.75">
      <c r="A28" s="194" t="s">
        <v>79</v>
      </c>
      <c r="B28" s="237" t="s">
        <v>327</v>
      </c>
      <c r="C28" s="314">
        <v>100</v>
      </c>
      <c r="D28" s="314">
        <v>77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1">
        <f>SUM(C25:C28)</f>
        <v>471</v>
      </c>
      <c r="D29" s="612">
        <f>SUM(D25:D28)</f>
        <v>509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7">
        <f>C29+C22</f>
        <v>31241</v>
      </c>
      <c r="D31" s="618">
        <f>D29+D22</f>
        <v>34618</v>
      </c>
      <c r="E31" s="251" t="s">
        <v>824</v>
      </c>
      <c r="F31" s="266" t="s">
        <v>331</v>
      </c>
      <c r="G31" s="253">
        <f>G16+G18+G27</f>
        <v>29356</v>
      </c>
      <c r="H31" s="254">
        <f>H16+H18+H27</f>
        <v>33133</v>
      </c>
    </row>
    <row r="32" spans="1:8" ht="15.75">
      <c r="A32" s="233"/>
      <c r="B32" s="186"/>
      <c r="C32" s="609"/>
      <c r="D32" s="61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1">
        <f>IF((C31-G31)&gt;0,C31-G31,0)</f>
        <v>1885</v>
      </c>
      <c r="H33" s="612">
        <f>IF((D31-H31)&gt;0,D31-H31,0)</f>
        <v>1485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4"/>
    </row>
    <row r="36" spans="1:8" ht="16.5" thickBot="1">
      <c r="A36" s="258" t="s">
        <v>344</v>
      </c>
      <c r="B36" s="256" t="s">
        <v>345</v>
      </c>
      <c r="C36" s="619">
        <f>C31-C34+C35</f>
        <v>31241</v>
      </c>
      <c r="D36" s="620">
        <f>D31-D34+D35</f>
        <v>34618</v>
      </c>
      <c r="E36" s="262" t="s">
        <v>346</v>
      </c>
      <c r="F36" s="256" t="s">
        <v>347</v>
      </c>
      <c r="G36" s="267">
        <f>G35-G34+G31</f>
        <v>29356</v>
      </c>
      <c r="H36" s="268">
        <f>H35-H34+H31</f>
        <v>33133</v>
      </c>
    </row>
    <row r="37" spans="1:8" ht="15.75">
      <c r="A37" s="261" t="s">
        <v>348</v>
      </c>
      <c r="B37" s="231" t="s">
        <v>349</v>
      </c>
      <c r="C37" s="617">
        <f>IF((G36-C36)&gt;0,G36-C36,0)</f>
        <v>0</v>
      </c>
      <c r="D37" s="618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1885</v>
      </c>
      <c r="H37" s="254">
        <f>IF((D36-H36)&gt;0,D36-H36,0)</f>
        <v>1485</v>
      </c>
    </row>
    <row r="38" spans="1:8" ht="15.75">
      <c r="A38" s="234" t="s">
        <v>352</v>
      </c>
      <c r="B38" s="238" t="s">
        <v>353</v>
      </c>
      <c r="C38" s="611">
        <f>C39+C40+C41</f>
        <v>0</v>
      </c>
      <c r="D38" s="612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4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1885</v>
      </c>
      <c r="H42" s="244">
        <f>IF(H37&gt;0,IF(D38+H37&lt;0,0,D38+H37),IF(D37-D38&lt;0,D38-D37,0))</f>
        <v>1485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68"/>
      <c r="H43" s="62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1885</v>
      </c>
      <c r="H44" s="268">
        <f>IF(D42=0,IF(H42-H43&gt;0,H42-H43+D43,0),IF(D42-D43&lt;0,D43-D42+H43,0))</f>
        <v>1485</v>
      </c>
    </row>
    <row r="45" spans="1:8" ht="16.5" thickBot="1">
      <c r="A45" s="270" t="s">
        <v>371</v>
      </c>
      <c r="B45" s="271" t="s">
        <v>372</v>
      </c>
      <c r="C45" s="613">
        <f>C36+C38+C42</f>
        <v>31241</v>
      </c>
      <c r="D45" s="614">
        <f>D36+D38+D42</f>
        <v>34618</v>
      </c>
      <c r="E45" s="270" t="s">
        <v>373</v>
      </c>
      <c r="F45" s="272" t="s">
        <v>374</v>
      </c>
      <c r="G45" s="613">
        <f>G42+G36</f>
        <v>31241</v>
      </c>
      <c r="H45" s="614">
        <f>H42+H36</f>
        <v>34618</v>
      </c>
    </row>
    <row r="46" spans="1:8" ht="15.75">
      <c r="A46" s="32"/>
      <c r="B46" s="548"/>
      <c r="C46" s="549"/>
      <c r="D46" s="549"/>
      <c r="E46" s="550"/>
      <c r="F46" s="32"/>
      <c r="G46" s="549"/>
      <c r="H46" s="549"/>
    </row>
    <row r="47" spans="1:8" ht="15.75">
      <c r="A47" s="702" t="s">
        <v>978</v>
      </c>
      <c r="B47" s="702"/>
      <c r="C47" s="702"/>
      <c r="D47" s="702"/>
      <c r="E47" s="702"/>
      <c r="F47" s="32"/>
      <c r="G47" s="549"/>
      <c r="H47" s="549"/>
    </row>
    <row r="48" spans="1:8" ht="15.75">
      <c r="A48" s="32"/>
      <c r="B48" s="548"/>
      <c r="C48" s="549"/>
      <c r="D48" s="549"/>
      <c r="E48" s="550"/>
      <c r="F48" s="32"/>
      <c r="G48" s="549"/>
      <c r="H48" s="549"/>
    </row>
    <row r="49" spans="1:8" ht="15.75">
      <c r="A49" s="32"/>
      <c r="B49" s="32"/>
      <c r="C49" s="549"/>
      <c r="D49" s="549"/>
      <c r="E49" s="32"/>
      <c r="F49" s="32"/>
      <c r="G49" s="551"/>
      <c r="H49" s="551"/>
    </row>
    <row r="50" spans="1:13" s="42" customFormat="1" ht="15.75">
      <c r="A50" s="677" t="s">
        <v>977</v>
      </c>
      <c r="B50" s="699">
        <f>pdeReportingDate</f>
        <v>43214</v>
      </c>
      <c r="C50" s="699"/>
      <c r="D50" s="699"/>
      <c r="E50" s="699"/>
      <c r="F50" s="699"/>
      <c r="G50" s="699"/>
      <c r="H50" s="699"/>
      <c r="M50" s="98"/>
    </row>
    <row r="51" spans="1:13" s="42" customFormat="1" ht="15.75">
      <c r="A51" s="67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8" t="s">
        <v>8</v>
      </c>
      <c r="B52" s="700" t="str">
        <f>authorName</f>
        <v>Людмила Стамова</v>
      </c>
      <c r="C52" s="700"/>
      <c r="D52" s="700"/>
      <c r="E52" s="700"/>
      <c r="F52" s="700"/>
      <c r="G52" s="700"/>
      <c r="H52" s="700"/>
    </row>
    <row r="53" spans="1:8" s="42" customFormat="1" ht="15.75">
      <c r="A53" s="67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8" t="s">
        <v>920</v>
      </c>
      <c r="B54" s="701"/>
      <c r="C54" s="701"/>
      <c r="D54" s="701"/>
      <c r="E54" s="701"/>
      <c r="F54" s="701"/>
      <c r="G54" s="701"/>
      <c r="H54" s="701"/>
    </row>
    <row r="55" spans="1:8" ht="15.75" customHeight="1">
      <c r="A55" s="679"/>
      <c r="B55" s="698" t="s">
        <v>994</v>
      </c>
      <c r="C55" s="698"/>
      <c r="D55" s="698"/>
      <c r="E55" s="698"/>
      <c r="F55" s="557"/>
      <c r="G55" s="45"/>
      <c r="H55" s="42"/>
    </row>
    <row r="56" spans="1:8" ht="15.75" customHeight="1">
      <c r="A56" s="679"/>
      <c r="B56" s="698" t="s">
        <v>979</v>
      </c>
      <c r="C56" s="698"/>
      <c r="D56" s="698"/>
      <c r="E56" s="698"/>
      <c r="F56" s="557"/>
      <c r="G56" s="45"/>
      <c r="H56" s="42"/>
    </row>
    <row r="57" spans="1:8" ht="15.75" customHeight="1">
      <c r="A57" s="679"/>
      <c r="B57" s="698" t="s">
        <v>979</v>
      </c>
      <c r="C57" s="698"/>
      <c r="D57" s="698"/>
      <c r="E57" s="698"/>
      <c r="F57" s="557"/>
      <c r="G57" s="45"/>
      <c r="H57" s="42"/>
    </row>
    <row r="58" spans="1:8" ht="15.75" customHeight="1">
      <c r="A58" s="679"/>
      <c r="B58" s="698" t="s">
        <v>979</v>
      </c>
      <c r="C58" s="698"/>
      <c r="D58" s="698"/>
      <c r="E58" s="698"/>
      <c r="F58" s="557"/>
      <c r="G58" s="45"/>
      <c r="H58" s="42"/>
    </row>
    <row r="59" spans="1:8" ht="15.75">
      <c r="A59" s="679"/>
      <c r="B59" s="698"/>
      <c r="C59" s="698"/>
      <c r="D59" s="698"/>
      <c r="E59" s="698"/>
      <c r="F59" s="557"/>
      <c r="G59" s="45"/>
      <c r="H59" s="42"/>
    </row>
    <row r="60" spans="1:8" ht="15.75">
      <c r="A60" s="679"/>
      <c r="B60" s="698"/>
      <c r="C60" s="698"/>
      <c r="D60" s="698"/>
      <c r="E60" s="698"/>
      <c r="F60" s="557"/>
      <c r="G60" s="45"/>
      <c r="H60" s="42"/>
    </row>
    <row r="61" spans="1:8" ht="15.75">
      <c r="A61" s="679"/>
      <c r="B61" s="698"/>
      <c r="C61" s="698"/>
      <c r="D61" s="698"/>
      <c r="E61" s="698"/>
      <c r="F61" s="557"/>
      <c r="G61" s="45"/>
      <c r="H61" s="42"/>
    </row>
    <row r="62" spans="1:8" ht="15.75">
      <c r="A62" s="32"/>
      <c r="B62" s="32"/>
      <c r="C62" s="549"/>
      <c r="D62" s="549"/>
      <c r="E62" s="32"/>
      <c r="F62" s="32"/>
      <c r="G62" s="551"/>
      <c r="H62" s="551"/>
    </row>
    <row r="63" spans="1:8" ht="15.75">
      <c r="A63" s="32"/>
      <c r="B63" s="32"/>
      <c r="C63" s="549"/>
      <c r="D63" s="549"/>
      <c r="E63" s="32"/>
      <c r="F63" s="32"/>
      <c r="G63" s="551"/>
      <c r="H63" s="551"/>
    </row>
    <row r="64" spans="1:8" ht="15.75">
      <c r="A64" s="32"/>
      <c r="B64" s="32"/>
      <c r="C64" s="549"/>
      <c r="D64" s="549"/>
      <c r="E64" s="32"/>
      <c r="F64" s="32"/>
      <c r="G64" s="551"/>
      <c r="H64" s="551"/>
    </row>
    <row r="65" spans="1:8" ht="15.75">
      <c r="A65" s="32"/>
      <c r="B65" s="32"/>
      <c r="C65" s="549"/>
      <c r="D65" s="549"/>
      <c r="E65" s="32"/>
      <c r="F65" s="32"/>
      <c r="G65" s="551"/>
      <c r="H65" s="551"/>
    </row>
    <row r="66" spans="1:8" ht="15.75">
      <c r="A66" s="32"/>
      <c r="B66" s="32"/>
      <c r="C66" s="549"/>
      <c r="D66" s="549"/>
      <c r="E66" s="32"/>
      <c r="F66" s="32"/>
      <c r="G66" s="551"/>
      <c r="H66" s="551"/>
    </row>
    <row r="67" spans="1:8" ht="15.75">
      <c r="A67" s="32"/>
      <c r="B67" s="32"/>
      <c r="C67" s="549"/>
      <c r="D67" s="549"/>
      <c r="E67" s="32"/>
      <c r="F67" s="32"/>
      <c r="G67" s="551"/>
      <c r="H67" s="551"/>
    </row>
    <row r="68" spans="1:8" ht="15.75">
      <c r="A68" s="32"/>
      <c r="B68" s="32"/>
      <c r="C68" s="549"/>
      <c r="D68" s="549"/>
      <c r="E68" s="32"/>
      <c r="F68" s="32"/>
      <c r="G68" s="551"/>
      <c r="H68" s="551"/>
    </row>
    <row r="69" spans="1:8" ht="15.75">
      <c r="A69" s="32"/>
      <c r="B69" s="32"/>
      <c r="C69" s="549"/>
      <c r="D69" s="549"/>
      <c r="E69" s="32"/>
      <c r="F69" s="32"/>
      <c r="G69" s="551"/>
      <c r="H69" s="551"/>
    </row>
    <row r="70" spans="1:8" ht="15.75">
      <c r="A70" s="32"/>
      <c r="B70" s="32"/>
      <c r="C70" s="549"/>
      <c r="D70" s="549"/>
      <c r="E70" s="32"/>
      <c r="F70" s="32"/>
      <c r="G70" s="551"/>
      <c r="H70" s="551"/>
    </row>
    <row r="71" spans="1:8" ht="15.75">
      <c r="A71" s="32"/>
      <c r="B71" s="32"/>
      <c r="C71" s="549"/>
      <c r="D71" s="549"/>
      <c r="E71" s="32"/>
      <c r="F71" s="32"/>
      <c r="G71" s="551"/>
      <c r="H71" s="551"/>
    </row>
    <row r="72" spans="1:8" ht="15.75">
      <c r="A72" s="32"/>
      <c r="B72" s="32"/>
      <c r="C72" s="549"/>
      <c r="D72" s="549"/>
      <c r="E72" s="32"/>
      <c r="F72" s="32"/>
      <c r="G72" s="551"/>
      <c r="H72" s="551"/>
    </row>
    <row r="73" spans="1:8" ht="15.75">
      <c r="A73" s="32"/>
      <c r="B73" s="32"/>
      <c r="C73" s="549"/>
      <c r="D73" s="549"/>
      <c r="E73" s="32"/>
      <c r="F73" s="32"/>
      <c r="G73" s="551"/>
      <c r="H73" s="551"/>
    </row>
    <row r="74" spans="1:8" ht="15.75">
      <c r="A74" s="32"/>
      <c r="B74" s="32"/>
      <c r="C74" s="549"/>
      <c r="D74" s="549"/>
      <c r="E74" s="32"/>
      <c r="F74" s="32"/>
      <c r="G74" s="551"/>
      <c r="H74" s="551"/>
    </row>
    <row r="75" spans="1:8" ht="15.75">
      <c r="A75" s="32"/>
      <c r="B75" s="32"/>
      <c r="C75" s="549"/>
      <c r="D75" s="549"/>
      <c r="E75" s="32"/>
      <c r="F75" s="32"/>
      <c r="G75" s="551"/>
      <c r="H75" s="551"/>
    </row>
    <row r="76" spans="1:8" ht="15.75">
      <c r="A76" s="32"/>
      <c r="B76" s="32"/>
      <c r="C76" s="549"/>
      <c r="D76" s="549"/>
      <c r="E76" s="32"/>
      <c r="F76" s="32"/>
      <c r="G76" s="551"/>
      <c r="H76" s="551"/>
    </row>
    <row r="77" spans="1:8" ht="15.75">
      <c r="A77" s="32"/>
      <c r="B77" s="32"/>
      <c r="C77" s="549"/>
      <c r="D77" s="549"/>
      <c r="E77" s="32"/>
      <c r="F77" s="32"/>
      <c r="G77" s="551"/>
      <c r="H77" s="551"/>
    </row>
    <row r="78" spans="1:8" ht="15.75">
      <c r="A78" s="32"/>
      <c r="B78" s="32"/>
      <c r="C78" s="549"/>
      <c r="D78" s="549"/>
      <c r="E78" s="32"/>
      <c r="F78" s="32"/>
      <c r="G78" s="551"/>
      <c r="H78" s="551"/>
    </row>
    <row r="79" spans="1:8" ht="15.75">
      <c r="A79" s="32"/>
      <c r="B79" s="32"/>
      <c r="C79" s="549"/>
      <c r="D79" s="549"/>
      <c r="E79" s="32"/>
      <c r="F79" s="32"/>
      <c r="G79" s="551"/>
      <c r="H79" s="551"/>
    </row>
    <row r="80" spans="1:8" ht="15.75">
      <c r="A80" s="32"/>
      <c r="B80" s="32"/>
      <c r="C80" s="549"/>
      <c r="D80" s="549"/>
      <c r="E80" s="32"/>
      <c r="F80" s="32"/>
      <c r="G80" s="551"/>
      <c r="H80" s="551"/>
    </row>
    <row r="81" spans="1:8" ht="15.75">
      <c r="A81" s="32"/>
      <c r="B81" s="32"/>
      <c r="C81" s="549"/>
      <c r="D81" s="549"/>
      <c r="E81" s="32"/>
      <c r="F81" s="32"/>
      <c r="G81" s="551"/>
      <c r="H81" s="551"/>
    </row>
    <row r="82" spans="1:8" ht="15.75">
      <c r="A82" s="32"/>
      <c r="B82" s="32"/>
      <c r="C82" s="549"/>
      <c r="D82" s="549"/>
      <c r="E82" s="32"/>
      <c r="F82" s="32"/>
      <c r="G82" s="551"/>
      <c r="H82" s="551"/>
    </row>
    <row r="83" spans="1:8" ht="15.75">
      <c r="A83" s="32"/>
      <c r="B83" s="32"/>
      <c r="C83" s="549"/>
      <c r="D83" s="549"/>
      <c r="E83" s="32"/>
      <c r="F83" s="32"/>
      <c r="G83" s="551"/>
      <c r="H83" s="551"/>
    </row>
    <row r="84" spans="1:8" ht="15.75">
      <c r="A84" s="32"/>
      <c r="B84" s="32"/>
      <c r="C84" s="549"/>
      <c r="D84" s="549"/>
      <c r="E84" s="32"/>
      <c r="F84" s="32"/>
      <c r="G84" s="551"/>
      <c r="H84" s="551"/>
    </row>
    <row r="85" spans="1:8" ht="15.75">
      <c r="A85" s="32"/>
      <c r="B85" s="32"/>
      <c r="C85" s="549"/>
      <c r="D85" s="549"/>
      <c r="E85" s="32"/>
      <c r="F85" s="32"/>
      <c r="G85" s="551"/>
      <c r="H85" s="551"/>
    </row>
    <row r="86" spans="1:8" ht="15.75">
      <c r="A86" s="32"/>
      <c r="B86" s="32"/>
      <c r="C86" s="549"/>
      <c r="D86" s="549"/>
      <c r="E86" s="32"/>
      <c r="F86" s="32"/>
      <c r="G86" s="551"/>
      <c r="H86" s="551"/>
    </row>
    <row r="87" spans="1:8" ht="15.75">
      <c r="A87" s="32"/>
      <c r="B87" s="32"/>
      <c r="C87" s="549"/>
      <c r="D87" s="549"/>
      <c r="E87" s="32"/>
      <c r="F87" s="32"/>
      <c r="G87" s="551"/>
      <c r="H87" s="551"/>
    </row>
    <row r="88" spans="1:8" ht="15.75">
      <c r="A88" s="32"/>
      <c r="B88" s="32"/>
      <c r="C88" s="549"/>
      <c r="D88" s="549"/>
      <c r="E88" s="32"/>
      <c r="F88" s="32"/>
      <c r="G88" s="551"/>
      <c r="H88" s="551"/>
    </row>
    <row r="89" spans="1:8" ht="15.75">
      <c r="A89" s="32"/>
      <c r="B89" s="32"/>
      <c r="C89" s="549"/>
      <c r="D89" s="549"/>
      <c r="E89" s="32"/>
      <c r="F89" s="32"/>
      <c r="G89" s="551"/>
      <c r="H89" s="551"/>
    </row>
    <row r="90" spans="1:8" ht="15.75">
      <c r="A90" s="32"/>
      <c r="B90" s="32"/>
      <c r="C90" s="549"/>
      <c r="D90" s="549"/>
      <c r="E90" s="32"/>
      <c r="F90" s="32"/>
      <c r="G90" s="551"/>
      <c r="H90" s="551"/>
    </row>
    <row r="91" spans="1:8" ht="15.75">
      <c r="A91" s="32"/>
      <c r="B91" s="32"/>
      <c r="C91" s="549"/>
      <c r="D91" s="549"/>
      <c r="E91" s="32"/>
      <c r="F91" s="32"/>
      <c r="G91" s="551"/>
      <c r="H91" s="551"/>
    </row>
    <row r="92" spans="1:8" ht="15.75">
      <c r="A92" s="32"/>
      <c r="B92" s="32"/>
      <c r="C92" s="549"/>
      <c r="D92" s="549"/>
      <c r="E92" s="32"/>
      <c r="F92" s="32"/>
      <c r="G92" s="551"/>
      <c r="H92" s="551"/>
    </row>
    <row r="93" spans="1:8" ht="15.75">
      <c r="A93" s="32"/>
      <c r="B93" s="32"/>
      <c r="C93" s="549"/>
      <c r="D93" s="549"/>
      <c r="E93" s="32"/>
      <c r="F93" s="32"/>
      <c r="G93" s="551"/>
      <c r="H93" s="551"/>
    </row>
    <row r="94" spans="1:8" ht="15.75">
      <c r="A94" s="32"/>
      <c r="B94" s="32"/>
      <c r="C94" s="549"/>
      <c r="D94" s="549"/>
      <c r="E94" s="32"/>
      <c r="F94" s="32"/>
      <c r="G94" s="551"/>
      <c r="H94" s="551"/>
    </row>
    <row r="95" spans="1:8" ht="15.75">
      <c r="A95" s="32"/>
      <c r="B95" s="32"/>
      <c r="C95" s="549"/>
      <c r="D95" s="549"/>
      <c r="E95" s="32"/>
      <c r="F95" s="32"/>
      <c r="G95" s="551"/>
      <c r="H95" s="551"/>
    </row>
    <row r="96" spans="1:8" ht="15.75">
      <c r="A96" s="32"/>
      <c r="B96" s="32"/>
      <c r="C96" s="549"/>
      <c r="D96" s="549"/>
      <c r="E96" s="32"/>
      <c r="F96" s="32"/>
      <c r="G96" s="551"/>
      <c r="H96" s="551"/>
    </row>
    <row r="97" spans="1:8" ht="15.75">
      <c r="A97" s="32"/>
      <c r="B97" s="32"/>
      <c r="C97" s="549"/>
      <c r="D97" s="549"/>
      <c r="E97" s="32"/>
      <c r="F97" s="32"/>
      <c r="G97" s="551"/>
      <c r="H97" s="551"/>
    </row>
    <row r="98" spans="1:8" ht="15.75">
      <c r="A98" s="32"/>
      <c r="B98" s="32"/>
      <c r="C98" s="549"/>
      <c r="D98" s="549"/>
      <c r="E98" s="32"/>
      <c r="F98" s="32"/>
      <c r="G98" s="551"/>
      <c r="H98" s="551"/>
    </row>
    <row r="99" spans="1:8" ht="15.75">
      <c r="A99" s="32"/>
      <c r="B99" s="32"/>
      <c r="C99" s="549"/>
      <c r="D99" s="549"/>
      <c r="E99" s="32"/>
      <c r="F99" s="32"/>
      <c r="G99" s="551"/>
      <c r="H99" s="551"/>
    </row>
    <row r="100" spans="1:8" ht="15.75">
      <c r="A100" s="32"/>
      <c r="B100" s="32"/>
      <c r="C100" s="549"/>
      <c r="D100" s="549"/>
      <c r="E100" s="32"/>
      <c r="F100" s="32"/>
      <c r="G100" s="551"/>
      <c r="H100" s="551"/>
    </row>
    <row r="101" spans="1:8" ht="15.75">
      <c r="A101" s="32"/>
      <c r="B101" s="32"/>
      <c r="C101" s="549"/>
      <c r="D101" s="549"/>
      <c r="E101" s="32"/>
      <c r="F101" s="32"/>
      <c r="G101" s="551"/>
      <c r="H101" s="551"/>
    </row>
    <row r="102" spans="1:8" ht="15.75">
      <c r="A102" s="32"/>
      <c r="B102" s="32"/>
      <c r="C102" s="549"/>
      <c r="D102" s="549"/>
      <c r="E102" s="32"/>
      <c r="F102" s="32"/>
      <c r="G102" s="551"/>
      <c r="H102" s="551"/>
    </row>
    <row r="103" spans="1:8" ht="15.75">
      <c r="A103" s="32"/>
      <c r="B103" s="32"/>
      <c r="C103" s="549"/>
      <c r="D103" s="549"/>
      <c r="E103" s="32"/>
      <c r="F103" s="32"/>
      <c r="G103" s="551"/>
      <c r="H103" s="55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G22" sqref="G2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7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8"/>
      <c r="C5" s="79"/>
      <c r="D5" s="80"/>
      <c r="E5" s="170"/>
    </row>
    <row r="6" spans="1:5" ht="15.75">
      <c r="A6" s="75" t="str">
        <f>CONCATENATE("към ",TEXT(endDate,"dd.mm.yyyy")," г.")</f>
        <v>към 31.03.2018 г.</v>
      </c>
      <c r="B6" s="47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v>34241</v>
      </c>
      <c r="D11" s="197">
        <v>34566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-29963</v>
      </c>
      <c r="D12" s="197">
        <v>-33976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-2487</v>
      </c>
      <c r="D14" s="197">
        <v>-1893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-2528</v>
      </c>
      <c r="D15" s="197">
        <v>-4021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-75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-78</v>
      </c>
      <c r="D18" s="197">
        <v>-68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7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41">
        <f>SUM(C11:C20)</f>
        <v>-818</v>
      </c>
      <c r="D21" s="642">
        <f>SUM(D11:D20)</f>
        <v>-5468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-325</v>
      </c>
      <c r="D23" s="197">
        <v>-536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150</v>
      </c>
      <c r="D24" s="197">
        <v>396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-1153</v>
      </c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>
        <v>1535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41">
        <f>SUM(C23:C32)</f>
        <v>-1328</v>
      </c>
      <c r="D33" s="642">
        <f>SUM(D23:D32)</f>
        <v>1395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9"/>
      <c r="D34" s="64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33063</v>
      </c>
      <c r="D37" s="197">
        <v>20423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-30476</v>
      </c>
      <c r="D38" s="197">
        <v>-17440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-190</v>
      </c>
      <c r="D39" s="197">
        <v>-31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-365</v>
      </c>
      <c r="D40" s="197">
        <v>-362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3">
        <f>SUM(C35:C42)</f>
        <v>2032</v>
      </c>
      <c r="D43" s="644">
        <f>SUM(D35:D42)</f>
        <v>2590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-114</v>
      </c>
      <c r="D44" s="305">
        <f>D43+D33+D21</f>
        <v>-1483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v>1824</v>
      </c>
      <c r="D45" s="307">
        <v>4109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8">
        <f>C45+C44</f>
        <v>1710</v>
      </c>
      <c r="D46" s="309">
        <f>D45+D44</f>
        <v>2626</v>
      </c>
      <c r="E46" s="177"/>
      <c r="F46" s="177"/>
      <c r="G46" s="180"/>
      <c r="H46" s="180"/>
    </row>
    <row r="47" spans="1:8" ht="15.75">
      <c r="A47" s="301" t="s">
        <v>447</v>
      </c>
      <c r="B47" s="310" t="s">
        <v>448</v>
      </c>
      <c r="C47" s="296">
        <v>517</v>
      </c>
      <c r="D47" s="296">
        <v>439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>
        <v>1193</v>
      </c>
      <c r="D48" s="280">
        <v>2187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5" t="s">
        <v>968</v>
      </c>
      <c r="G50" s="180"/>
      <c r="H50" s="180"/>
    </row>
    <row r="51" spans="1:8" ht="15.75">
      <c r="A51" s="703" t="s">
        <v>974</v>
      </c>
      <c r="B51" s="703"/>
      <c r="C51" s="703"/>
      <c r="D51" s="703"/>
      <c r="G51" s="180"/>
      <c r="H51" s="180"/>
    </row>
    <row r="52" spans="1:8" ht="15.75">
      <c r="A52" s="676"/>
      <c r="B52" s="676"/>
      <c r="C52" s="676"/>
      <c r="D52" s="676"/>
      <c r="G52" s="180"/>
      <c r="H52" s="180"/>
    </row>
    <row r="53" spans="1:8" ht="15.75">
      <c r="A53" s="676"/>
      <c r="B53" s="676"/>
      <c r="C53" s="676"/>
      <c r="D53" s="676"/>
      <c r="G53" s="180"/>
      <c r="H53" s="180"/>
    </row>
    <row r="54" spans="1:13" s="42" customFormat="1" ht="15.75">
      <c r="A54" s="677" t="s">
        <v>977</v>
      </c>
      <c r="B54" s="699">
        <f>pdeReportingDate</f>
        <v>43214</v>
      </c>
      <c r="C54" s="699"/>
      <c r="D54" s="699"/>
      <c r="E54" s="699"/>
      <c r="F54" s="680"/>
      <c r="G54" s="680"/>
      <c r="H54" s="680"/>
      <c r="M54" s="98"/>
    </row>
    <row r="55" spans="1:13" s="42" customFormat="1" ht="15.75">
      <c r="A55" s="677"/>
      <c r="B55" s="699"/>
      <c r="C55" s="699"/>
      <c r="D55" s="699"/>
      <c r="E55" s="699"/>
      <c r="F55" s="52"/>
      <c r="G55" s="52"/>
      <c r="H55" s="52"/>
      <c r="M55" s="98"/>
    </row>
    <row r="56" spans="1:8" s="42" customFormat="1" ht="15.75">
      <c r="A56" s="678" t="s">
        <v>8</v>
      </c>
      <c r="B56" s="700" t="str">
        <f>authorName</f>
        <v>Людмила Стамова</v>
      </c>
      <c r="C56" s="700"/>
      <c r="D56" s="700"/>
      <c r="E56" s="700"/>
      <c r="F56" s="80"/>
      <c r="G56" s="80"/>
      <c r="H56" s="80"/>
    </row>
    <row r="57" spans="1:8" s="42" customFormat="1" ht="15.75">
      <c r="A57" s="678"/>
      <c r="B57" s="700"/>
      <c r="C57" s="700"/>
      <c r="D57" s="700"/>
      <c r="E57" s="700"/>
      <c r="F57" s="80"/>
      <c r="G57" s="80"/>
      <c r="H57" s="80"/>
    </row>
    <row r="58" spans="1:8" s="42" customFormat="1" ht="15.75">
      <c r="A58" s="678" t="s">
        <v>920</v>
      </c>
      <c r="B58" s="700"/>
      <c r="C58" s="700"/>
      <c r="D58" s="700"/>
      <c r="E58" s="700"/>
      <c r="F58" s="80"/>
      <c r="G58" s="80"/>
      <c r="H58" s="80"/>
    </row>
    <row r="59" spans="1:8" s="191" customFormat="1" ht="15.75" customHeight="1">
      <c r="A59" s="679"/>
      <c r="B59" s="698" t="s">
        <v>994</v>
      </c>
      <c r="C59" s="698"/>
      <c r="D59" s="698"/>
      <c r="E59" s="698"/>
      <c r="F59" s="557"/>
      <c r="G59" s="45"/>
      <c r="H59" s="42"/>
    </row>
    <row r="60" spans="1:8" ht="15.75">
      <c r="A60" s="679"/>
      <c r="B60" s="698" t="s">
        <v>979</v>
      </c>
      <c r="C60" s="698"/>
      <c r="D60" s="698"/>
      <c r="E60" s="698"/>
      <c r="F60" s="557"/>
      <c r="G60" s="45"/>
      <c r="H60" s="42"/>
    </row>
    <row r="61" spans="1:8" ht="15.75">
      <c r="A61" s="679"/>
      <c r="B61" s="698" t="s">
        <v>979</v>
      </c>
      <c r="C61" s="698"/>
      <c r="D61" s="698"/>
      <c r="E61" s="698"/>
      <c r="F61" s="557"/>
      <c r="G61" s="45"/>
      <c r="H61" s="42"/>
    </row>
    <row r="62" spans="1:8" ht="15.75">
      <c r="A62" s="679"/>
      <c r="B62" s="698" t="s">
        <v>979</v>
      </c>
      <c r="C62" s="698"/>
      <c r="D62" s="698"/>
      <c r="E62" s="698"/>
      <c r="F62" s="557"/>
      <c r="G62" s="45"/>
      <c r="H62" s="42"/>
    </row>
    <row r="63" spans="1:8" ht="15.75">
      <c r="A63" s="679"/>
      <c r="B63" s="698"/>
      <c r="C63" s="698"/>
      <c r="D63" s="698"/>
      <c r="E63" s="698"/>
      <c r="F63" s="557"/>
      <c r="G63" s="45"/>
      <c r="H63" s="42"/>
    </row>
    <row r="64" spans="1:8" ht="15.75">
      <c r="A64" s="679"/>
      <c r="B64" s="698"/>
      <c r="C64" s="698"/>
      <c r="D64" s="698"/>
      <c r="E64" s="698"/>
      <c r="F64" s="557"/>
      <c r="G64" s="45"/>
      <c r="H64" s="42"/>
    </row>
    <row r="65" spans="1:8" ht="15.75">
      <c r="A65" s="679"/>
      <c r="B65" s="698"/>
      <c r="C65" s="698"/>
      <c r="D65" s="698"/>
      <c r="E65" s="698"/>
      <c r="F65" s="55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6">
      <selection activeCell="J45" sqref="J45"/>
    </sheetView>
  </sheetViews>
  <sheetFormatPr defaultColWidth="9.28125" defaultRowHeight="15"/>
  <cols>
    <col min="1" max="1" width="50.7109375" style="545" customWidth="1"/>
    <col min="2" max="2" width="10.7109375" style="54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10"/>
      <c r="H4" s="510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1"/>
      <c r="C5" s="512"/>
      <c r="D5" s="512"/>
      <c r="E5" s="512"/>
      <c r="F5" s="512"/>
      <c r="G5" s="512"/>
      <c r="H5" s="512"/>
      <c r="I5" s="43"/>
      <c r="K5" s="79"/>
      <c r="L5" s="80"/>
    </row>
    <row r="6" spans="1:12" ht="15.75">
      <c r="A6" s="75" t="str">
        <f>CONCATENATE("към ",TEXT(endDate,"dd.mm.yyyy")," г.")</f>
        <v>към 31.03.2018 г.</v>
      </c>
      <c r="B6" s="28"/>
      <c r="C6" s="69"/>
      <c r="D6" s="69"/>
      <c r="E6" s="69"/>
      <c r="F6" s="70"/>
      <c r="G6" s="510"/>
      <c r="H6" s="51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6" customFormat="1" ht="31.5">
      <c r="A8" s="708" t="s">
        <v>453</v>
      </c>
      <c r="B8" s="711" t="s">
        <v>454</v>
      </c>
      <c r="C8" s="704" t="s">
        <v>455</v>
      </c>
      <c r="D8" s="513" t="s">
        <v>451</v>
      </c>
      <c r="E8" s="513"/>
      <c r="F8" s="513"/>
      <c r="G8" s="513"/>
      <c r="H8" s="513"/>
      <c r="I8" s="513" t="s">
        <v>452</v>
      </c>
      <c r="J8" s="513"/>
      <c r="K8" s="704" t="s">
        <v>460</v>
      </c>
      <c r="L8" s="704" t="s">
        <v>461</v>
      </c>
      <c r="M8" s="514"/>
      <c r="N8" s="515"/>
    </row>
    <row r="9" spans="1:14" s="516" customFormat="1" ht="31.5">
      <c r="A9" s="709"/>
      <c r="B9" s="712"/>
      <c r="C9" s="705"/>
      <c r="D9" s="707" t="s">
        <v>826</v>
      </c>
      <c r="E9" s="707" t="s">
        <v>456</v>
      </c>
      <c r="F9" s="518" t="s">
        <v>457</v>
      </c>
      <c r="G9" s="518"/>
      <c r="H9" s="518"/>
      <c r="I9" s="714" t="s">
        <v>458</v>
      </c>
      <c r="J9" s="714" t="s">
        <v>459</v>
      </c>
      <c r="K9" s="705"/>
      <c r="L9" s="705"/>
      <c r="M9" s="519" t="s">
        <v>825</v>
      </c>
      <c r="N9" s="515"/>
    </row>
    <row r="10" spans="1:14" s="516" customFormat="1" ht="31.5">
      <c r="A10" s="710"/>
      <c r="B10" s="713"/>
      <c r="C10" s="706"/>
      <c r="D10" s="707"/>
      <c r="E10" s="707"/>
      <c r="F10" s="517" t="s">
        <v>462</v>
      </c>
      <c r="G10" s="517" t="s">
        <v>463</v>
      </c>
      <c r="H10" s="517" t="s">
        <v>464</v>
      </c>
      <c r="I10" s="706"/>
      <c r="J10" s="706"/>
      <c r="K10" s="706"/>
      <c r="L10" s="706"/>
      <c r="M10" s="520"/>
      <c r="N10" s="515"/>
    </row>
    <row r="11" spans="1:14" s="516" customFormat="1" ht="16.5" thickBot="1">
      <c r="A11" s="521" t="s">
        <v>17</v>
      </c>
      <c r="B11" s="522"/>
      <c r="C11" s="523">
        <v>1</v>
      </c>
      <c r="D11" s="523">
        <v>2</v>
      </c>
      <c r="E11" s="523">
        <v>3</v>
      </c>
      <c r="F11" s="523">
        <v>4</v>
      </c>
      <c r="G11" s="523">
        <v>5</v>
      </c>
      <c r="H11" s="523">
        <v>6</v>
      </c>
      <c r="I11" s="523">
        <v>7</v>
      </c>
      <c r="J11" s="523">
        <v>8</v>
      </c>
      <c r="K11" s="523">
        <v>9</v>
      </c>
      <c r="L11" s="523">
        <v>10</v>
      </c>
      <c r="M11" s="524">
        <v>11</v>
      </c>
      <c r="N11" s="525"/>
    </row>
    <row r="12" spans="1:14" s="516" customFormat="1" ht="15.75">
      <c r="A12" s="526" t="s">
        <v>465</v>
      </c>
      <c r="B12" s="527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28" t="s">
        <v>466</v>
      </c>
      <c r="L12" s="527" t="s">
        <v>112</v>
      </c>
      <c r="M12" s="529" t="s">
        <v>120</v>
      </c>
      <c r="N12" s="525"/>
    </row>
    <row r="13" spans="1:14" ht="15.75">
      <c r="A13" s="530" t="s">
        <v>467</v>
      </c>
      <c r="B13" s="531" t="s">
        <v>468</v>
      </c>
      <c r="C13" s="567">
        <f>'1-Баланс'!H18</f>
        <v>5411</v>
      </c>
      <c r="D13" s="567">
        <f>'1-Баланс'!H20</f>
        <v>9551</v>
      </c>
      <c r="E13" s="567">
        <f>'1-Баланс'!H21</f>
        <v>19717</v>
      </c>
      <c r="F13" s="567">
        <f>'1-Баланс'!H23</f>
        <v>1373</v>
      </c>
      <c r="G13" s="567">
        <f>'1-Баланс'!H24</f>
        <v>0</v>
      </c>
      <c r="H13" s="568">
        <v>23376</v>
      </c>
      <c r="I13" s="567">
        <f>'1-Баланс'!H29+'1-Баланс'!H32</f>
        <v>58272</v>
      </c>
      <c r="J13" s="567">
        <f>'1-Баланс'!H30+'1-Баланс'!H33</f>
        <v>-4804</v>
      </c>
      <c r="K13" s="568"/>
      <c r="L13" s="567">
        <f>SUM(C13:K13)</f>
        <v>112896</v>
      </c>
      <c r="M13" s="569">
        <f>'1-Баланс'!H40</f>
        <v>0</v>
      </c>
      <c r="N13" s="166"/>
    </row>
    <row r="14" spans="1:14" ht="15.75">
      <c r="A14" s="530" t="s">
        <v>469</v>
      </c>
      <c r="B14" s="53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3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32" t="s">
        <v>471</v>
      </c>
      <c r="B15" s="533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67">
        <f t="shared" si="1"/>
        <v>0</v>
      </c>
      <c r="M15" s="315"/>
      <c r="N15" s="169"/>
    </row>
    <row r="16" spans="1:14" ht="15.75">
      <c r="A16" s="532" t="s">
        <v>473</v>
      </c>
      <c r="B16" s="533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67">
        <f t="shared" si="1"/>
        <v>0</v>
      </c>
      <c r="M16" s="315"/>
      <c r="N16" s="169"/>
    </row>
    <row r="17" spans="1:14" ht="31.5">
      <c r="A17" s="530" t="s">
        <v>475</v>
      </c>
      <c r="B17" s="531" t="s">
        <v>476</v>
      </c>
      <c r="C17" s="636">
        <f>C13+C14</f>
        <v>5411</v>
      </c>
      <c r="D17" s="636">
        <f aca="true" t="shared" si="2" ref="D17:M17">D13+D14</f>
        <v>9551</v>
      </c>
      <c r="E17" s="636">
        <f t="shared" si="2"/>
        <v>19717</v>
      </c>
      <c r="F17" s="636">
        <f t="shared" si="2"/>
        <v>1373</v>
      </c>
      <c r="G17" s="636">
        <f t="shared" si="2"/>
        <v>0</v>
      </c>
      <c r="H17" s="636">
        <f t="shared" si="2"/>
        <v>23376</v>
      </c>
      <c r="I17" s="636">
        <f t="shared" si="2"/>
        <v>58272</v>
      </c>
      <c r="J17" s="636">
        <f t="shared" si="2"/>
        <v>-4804</v>
      </c>
      <c r="K17" s="636">
        <f t="shared" si="2"/>
        <v>0</v>
      </c>
      <c r="L17" s="567">
        <f t="shared" si="1"/>
        <v>112896</v>
      </c>
      <c r="M17" s="637">
        <f t="shared" si="2"/>
        <v>0</v>
      </c>
      <c r="N17" s="169"/>
    </row>
    <row r="18" spans="1:14" ht="15.75">
      <c r="A18" s="530" t="s">
        <v>477</v>
      </c>
      <c r="B18" s="531" t="s">
        <v>478</v>
      </c>
      <c r="C18" s="638"/>
      <c r="D18" s="638"/>
      <c r="E18" s="638"/>
      <c r="F18" s="638"/>
      <c r="G18" s="638"/>
      <c r="H18" s="638"/>
      <c r="I18" s="567">
        <f>+'1-Баланс'!G32</f>
        <v>0</v>
      </c>
      <c r="J18" s="567">
        <f>+'1-Баланс'!G33</f>
        <v>-1885</v>
      </c>
      <c r="K18" s="568"/>
      <c r="L18" s="567">
        <f t="shared" si="1"/>
        <v>-1885</v>
      </c>
      <c r="M18" s="621"/>
      <c r="N18" s="169"/>
    </row>
    <row r="19" spans="1:14" ht="15.75">
      <c r="A19" s="532" t="s">
        <v>479</v>
      </c>
      <c r="B19" s="53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67">
        <f t="shared" si="1"/>
        <v>0</v>
      </c>
      <c r="M19" s="313">
        <f>M20+M21</f>
        <v>0</v>
      </c>
      <c r="N19" s="169"/>
    </row>
    <row r="20" spans="1:14" ht="15.75">
      <c r="A20" s="534" t="s">
        <v>481</v>
      </c>
      <c r="B20" s="535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67">
        <f>SUM(C20:K20)</f>
        <v>0</v>
      </c>
      <c r="M20" s="315"/>
      <c r="N20" s="169"/>
    </row>
    <row r="21" spans="1:14" ht="15.75">
      <c r="A21" s="534" t="s">
        <v>483</v>
      </c>
      <c r="B21" s="535" t="s">
        <v>484</v>
      </c>
      <c r="C21" s="314"/>
      <c r="D21" s="314"/>
      <c r="E21" s="314"/>
      <c r="F21" s="314"/>
      <c r="G21" s="314"/>
      <c r="H21" s="314"/>
      <c r="I21" s="314"/>
      <c r="J21" s="314"/>
      <c r="K21" s="314"/>
      <c r="L21" s="567">
        <f t="shared" si="1"/>
        <v>0</v>
      </c>
      <c r="M21" s="315"/>
      <c r="N21" s="169"/>
    </row>
    <row r="22" spans="1:14" ht="15.75">
      <c r="A22" s="532" t="s">
        <v>485</v>
      </c>
      <c r="B22" s="533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67">
        <f t="shared" si="1"/>
        <v>0</v>
      </c>
      <c r="M22" s="315"/>
      <c r="N22" s="169"/>
    </row>
    <row r="23" spans="1:14" ht="31.5">
      <c r="A23" s="532" t="s">
        <v>487</v>
      </c>
      <c r="B23" s="53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7">
        <f t="shared" si="1"/>
        <v>0</v>
      </c>
      <c r="M23" s="313">
        <f t="shared" si="4"/>
        <v>0</v>
      </c>
      <c r="N23" s="169"/>
    </row>
    <row r="24" spans="1:14" ht="15.75">
      <c r="A24" s="532" t="s">
        <v>489</v>
      </c>
      <c r="B24" s="533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67">
        <f t="shared" si="1"/>
        <v>0</v>
      </c>
      <c r="M24" s="315"/>
      <c r="N24" s="169"/>
    </row>
    <row r="25" spans="1:14" ht="15.75">
      <c r="A25" s="532" t="s">
        <v>491</v>
      </c>
      <c r="B25" s="533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67">
        <f t="shared" si="1"/>
        <v>0</v>
      </c>
      <c r="M25" s="315"/>
      <c r="N25" s="169"/>
    </row>
    <row r="26" spans="1:14" ht="31.5">
      <c r="A26" s="532" t="s">
        <v>493</v>
      </c>
      <c r="B26" s="53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7">
        <f t="shared" si="1"/>
        <v>0</v>
      </c>
      <c r="M26" s="313">
        <f t="shared" si="5"/>
        <v>0</v>
      </c>
      <c r="N26" s="169"/>
    </row>
    <row r="27" spans="1:14" ht="15.75">
      <c r="A27" s="532" t="s">
        <v>489</v>
      </c>
      <c r="B27" s="533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67">
        <f t="shared" si="1"/>
        <v>0</v>
      </c>
      <c r="M27" s="315"/>
      <c r="N27" s="169"/>
    </row>
    <row r="28" spans="1:14" ht="15.75">
      <c r="A28" s="532" t="s">
        <v>491</v>
      </c>
      <c r="B28" s="533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67">
        <f t="shared" si="1"/>
        <v>0</v>
      </c>
      <c r="M28" s="315"/>
      <c r="N28" s="169"/>
    </row>
    <row r="29" spans="1:14" ht="15.75">
      <c r="A29" s="532" t="s">
        <v>497</v>
      </c>
      <c r="B29" s="533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67">
        <f t="shared" si="1"/>
        <v>0</v>
      </c>
      <c r="M29" s="315"/>
      <c r="N29" s="169"/>
    </row>
    <row r="30" spans="1:14" ht="15.75">
      <c r="A30" s="532" t="s">
        <v>499</v>
      </c>
      <c r="B30" s="533" t="s">
        <v>500</v>
      </c>
      <c r="C30" s="314">
        <v>-2</v>
      </c>
      <c r="D30" s="314">
        <v>-6</v>
      </c>
      <c r="E30" s="314"/>
      <c r="F30" s="314"/>
      <c r="G30" s="314"/>
      <c r="H30" s="314"/>
      <c r="I30" s="314"/>
      <c r="J30" s="314"/>
      <c r="K30" s="314"/>
      <c r="L30" s="567">
        <f t="shared" si="1"/>
        <v>-8</v>
      </c>
      <c r="M30" s="315"/>
      <c r="N30" s="169"/>
    </row>
    <row r="31" spans="1:14" ht="15.75">
      <c r="A31" s="530" t="s">
        <v>501</v>
      </c>
      <c r="B31" s="531" t="s">
        <v>502</v>
      </c>
      <c r="C31" s="636">
        <f>C19+C22+C23+C26+C30+C29+C17+C18</f>
        <v>5409</v>
      </c>
      <c r="D31" s="636">
        <f aca="true" t="shared" si="6" ref="D31:M31">D19+D22+D23+D26+D30+D29+D17+D18</f>
        <v>9545</v>
      </c>
      <c r="E31" s="636">
        <f t="shared" si="6"/>
        <v>19717</v>
      </c>
      <c r="F31" s="636">
        <f t="shared" si="6"/>
        <v>1373</v>
      </c>
      <c r="G31" s="636">
        <f t="shared" si="6"/>
        <v>0</v>
      </c>
      <c r="H31" s="636">
        <f t="shared" si="6"/>
        <v>23376</v>
      </c>
      <c r="I31" s="636">
        <f t="shared" si="6"/>
        <v>58272</v>
      </c>
      <c r="J31" s="636">
        <f t="shared" si="6"/>
        <v>-6689</v>
      </c>
      <c r="K31" s="636">
        <f t="shared" si="6"/>
        <v>0</v>
      </c>
      <c r="L31" s="567">
        <f t="shared" si="1"/>
        <v>111003</v>
      </c>
      <c r="M31" s="637">
        <f t="shared" si="6"/>
        <v>0</v>
      </c>
      <c r="N31" s="166"/>
    </row>
    <row r="32" spans="1:14" ht="31.5">
      <c r="A32" s="532" t="s">
        <v>503</v>
      </c>
      <c r="B32" s="533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67">
        <f t="shared" si="1"/>
        <v>0</v>
      </c>
      <c r="M32" s="315"/>
      <c r="N32" s="169"/>
    </row>
    <row r="33" spans="1:14" ht="32.25" thickBot="1">
      <c r="A33" s="536" t="s">
        <v>505</v>
      </c>
      <c r="B33" s="537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35">
        <f t="shared" si="1"/>
        <v>0</v>
      </c>
      <c r="M33" s="317"/>
      <c r="N33" s="169"/>
    </row>
    <row r="34" spans="1:14" ht="32.25" thickBot="1">
      <c r="A34" s="538" t="s">
        <v>507</v>
      </c>
      <c r="B34" s="539" t="s">
        <v>508</v>
      </c>
      <c r="C34" s="570">
        <f aca="true" t="shared" si="7" ref="C34:K34">C31+C32+C33</f>
        <v>5409</v>
      </c>
      <c r="D34" s="570">
        <f t="shared" si="7"/>
        <v>9545</v>
      </c>
      <c r="E34" s="570">
        <f t="shared" si="7"/>
        <v>19717</v>
      </c>
      <c r="F34" s="570">
        <f t="shared" si="7"/>
        <v>1373</v>
      </c>
      <c r="G34" s="570">
        <f t="shared" si="7"/>
        <v>0</v>
      </c>
      <c r="H34" s="570">
        <f t="shared" si="7"/>
        <v>23376</v>
      </c>
      <c r="I34" s="570">
        <f t="shared" si="7"/>
        <v>58272</v>
      </c>
      <c r="J34" s="570">
        <f t="shared" si="7"/>
        <v>-6689</v>
      </c>
      <c r="K34" s="570">
        <f t="shared" si="7"/>
        <v>0</v>
      </c>
      <c r="L34" s="634">
        <f t="shared" si="1"/>
        <v>111003</v>
      </c>
      <c r="M34" s="571">
        <f>M31+M32+M33</f>
        <v>0</v>
      </c>
      <c r="N34" s="169"/>
    </row>
    <row r="35" spans="1:14" ht="15.75">
      <c r="A35" s="540"/>
      <c r="B35" s="541"/>
      <c r="C35" s="542"/>
      <c r="D35" s="542"/>
      <c r="E35" s="542"/>
      <c r="F35" s="542"/>
      <c r="G35" s="542"/>
      <c r="H35" s="542"/>
      <c r="I35" s="542"/>
      <c r="J35" s="542"/>
      <c r="K35" s="542"/>
      <c r="L35" s="169"/>
      <c r="M35" s="169"/>
      <c r="N35" s="169"/>
    </row>
    <row r="36" spans="1:14" ht="15.75">
      <c r="A36" s="543" t="s">
        <v>509</v>
      </c>
      <c r="B36" s="544"/>
      <c r="C36" s="544"/>
      <c r="D36" s="544"/>
      <c r="E36" s="544"/>
      <c r="F36" s="544"/>
      <c r="G36" s="544"/>
      <c r="H36" s="544"/>
      <c r="I36" s="544"/>
      <c r="J36" s="544"/>
      <c r="K36" s="542"/>
      <c r="L36" s="169"/>
      <c r="M36" s="169"/>
      <c r="N36" s="169"/>
    </row>
    <row r="37" spans="1:14" ht="15.75">
      <c r="A37" s="540"/>
      <c r="B37" s="541"/>
      <c r="C37" s="542"/>
      <c r="D37" s="542"/>
      <c r="E37" s="542"/>
      <c r="F37" s="542"/>
      <c r="G37" s="542"/>
      <c r="H37" s="542"/>
      <c r="I37" s="542"/>
      <c r="J37" s="542"/>
      <c r="K37" s="542"/>
      <c r="L37" s="169"/>
      <c r="M37" s="169"/>
      <c r="N37" s="169"/>
    </row>
    <row r="38" spans="1:13" ht="15.75">
      <c r="A38" s="677" t="s">
        <v>977</v>
      </c>
      <c r="B38" s="699">
        <f>pdeReportingDate</f>
        <v>43214</v>
      </c>
      <c r="C38" s="699"/>
      <c r="D38" s="699"/>
      <c r="E38" s="699"/>
      <c r="F38" s="699"/>
      <c r="G38" s="699"/>
      <c r="H38" s="699"/>
      <c r="M38" s="169"/>
    </row>
    <row r="39" spans="1:13" ht="15.75">
      <c r="A39" s="67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8" t="s">
        <v>8</v>
      </c>
      <c r="B40" s="700" t="str">
        <f>authorName</f>
        <v>Людмила Стамова</v>
      </c>
      <c r="C40" s="700"/>
      <c r="D40" s="700"/>
      <c r="E40" s="700"/>
      <c r="F40" s="700"/>
      <c r="G40" s="700"/>
      <c r="H40" s="700"/>
      <c r="M40" s="169"/>
    </row>
    <row r="41" spans="1:13" ht="15.75">
      <c r="A41" s="67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8" t="s">
        <v>920</v>
      </c>
      <c r="B42" s="701"/>
      <c r="C42" s="701"/>
      <c r="D42" s="701"/>
      <c r="E42" s="701"/>
      <c r="F42" s="701"/>
      <c r="G42" s="701"/>
      <c r="H42" s="701"/>
      <c r="M42" s="169"/>
    </row>
    <row r="43" spans="1:13" ht="15.75" customHeight="1">
      <c r="A43" s="679"/>
      <c r="B43" s="698" t="s">
        <v>994</v>
      </c>
      <c r="C43" s="698"/>
      <c r="D43" s="698"/>
      <c r="E43" s="698"/>
      <c r="F43" s="557"/>
      <c r="G43" s="45"/>
      <c r="H43" s="42"/>
      <c r="M43" s="169"/>
    </row>
    <row r="44" spans="1:13" ht="15.75">
      <c r="A44" s="679"/>
      <c r="B44" s="698" t="s">
        <v>979</v>
      </c>
      <c r="C44" s="698"/>
      <c r="D44" s="698"/>
      <c r="E44" s="698"/>
      <c r="F44" s="557"/>
      <c r="G44" s="45"/>
      <c r="H44" s="42"/>
      <c r="M44" s="169"/>
    </row>
    <row r="45" spans="1:13" ht="15.75">
      <c r="A45" s="679"/>
      <c r="B45" s="698" t="s">
        <v>979</v>
      </c>
      <c r="C45" s="698"/>
      <c r="D45" s="698"/>
      <c r="E45" s="698"/>
      <c r="F45" s="557"/>
      <c r="G45" s="45"/>
      <c r="H45" s="42"/>
      <c r="M45" s="169"/>
    </row>
    <row r="46" spans="1:13" ht="15.75">
      <c r="A46" s="679"/>
      <c r="B46" s="698" t="s">
        <v>979</v>
      </c>
      <c r="C46" s="698"/>
      <c r="D46" s="698"/>
      <c r="E46" s="698"/>
      <c r="F46" s="557"/>
      <c r="G46" s="45"/>
      <c r="H46" s="42"/>
      <c r="M46" s="169"/>
    </row>
    <row r="47" spans="1:13" ht="15.75">
      <c r="A47" s="679"/>
      <c r="B47" s="698"/>
      <c r="C47" s="698"/>
      <c r="D47" s="698"/>
      <c r="E47" s="698"/>
      <c r="F47" s="557"/>
      <c r="G47" s="45"/>
      <c r="H47" s="42"/>
      <c r="M47" s="169"/>
    </row>
    <row r="48" spans="1:13" ht="15.75">
      <c r="A48" s="679"/>
      <c r="B48" s="698"/>
      <c r="C48" s="698"/>
      <c r="D48" s="698"/>
      <c r="E48" s="698"/>
      <c r="F48" s="557"/>
      <c r="G48" s="45"/>
      <c r="H48" s="42"/>
      <c r="M48" s="169"/>
    </row>
    <row r="49" spans="1:13" ht="15.75">
      <c r="A49" s="679"/>
      <c r="B49" s="698"/>
      <c r="C49" s="698"/>
      <c r="D49" s="698"/>
      <c r="E49" s="698"/>
      <c r="F49" s="55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64">
      <selection activeCell="H137" sqref="H13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4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31.03.2018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5" t="s">
        <v>844</v>
      </c>
      <c r="B8" s="486" t="s">
        <v>11</v>
      </c>
      <c r="C8" s="485" t="s">
        <v>787</v>
      </c>
      <c r="D8" s="485" t="s">
        <v>788</v>
      </c>
      <c r="E8" s="485" t="s">
        <v>789</v>
      </c>
      <c r="F8" s="48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7" t="s">
        <v>17</v>
      </c>
      <c r="B9" s="488" t="s">
        <v>18</v>
      </c>
      <c r="C9" s="487">
        <v>1</v>
      </c>
      <c r="D9" s="487">
        <v>2</v>
      </c>
      <c r="E9" s="487">
        <v>3</v>
      </c>
      <c r="F9" s="487">
        <v>4</v>
      </c>
    </row>
    <row r="10" spans="1:6" ht="15.75">
      <c r="A10" s="489" t="s">
        <v>791</v>
      </c>
      <c r="B10" s="490"/>
      <c r="C10" s="454"/>
      <c r="D10" s="454"/>
      <c r="E10" s="454"/>
      <c r="F10" s="454"/>
    </row>
    <row r="11" spans="1:6" ht="15.75">
      <c r="A11" s="491" t="s">
        <v>792</v>
      </c>
      <c r="B11" s="486"/>
      <c r="C11" s="454"/>
      <c r="D11" s="454"/>
      <c r="E11" s="454"/>
      <c r="F11" s="454"/>
    </row>
    <row r="12" spans="1:6" ht="15.75">
      <c r="A12" s="662">
        <v>1</v>
      </c>
      <c r="B12" s="663"/>
      <c r="C12" s="92"/>
      <c r="D12" s="92"/>
      <c r="E12" s="92"/>
      <c r="F12" s="452">
        <f>C12-E12</f>
        <v>0</v>
      </c>
    </row>
    <row r="13" spans="1:6" ht="15.75">
      <c r="A13" s="662">
        <v>2</v>
      </c>
      <c r="B13" s="663"/>
      <c r="C13" s="92"/>
      <c r="D13" s="92"/>
      <c r="E13" s="92"/>
      <c r="F13" s="452">
        <f aca="true" t="shared" si="0" ref="F13:F26">C13-E13</f>
        <v>0</v>
      </c>
    </row>
    <row r="14" spans="1:6" ht="15.75">
      <c r="A14" s="662">
        <v>3</v>
      </c>
      <c r="B14" s="663"/>
      <c r="C14" s="92"/>
      <c r="D14" s="92"/>
      <c r="E14" s="92"/>
      <c r="F14" s="452">
        <f t="shared" si="0"/>
        <v>0</v>
      </c>
    </row>
    <row r="15" spans="1:6" ht="15.75">
      <c r="A15" s="662">
        <v>4</v>
      </c>
      <c r="B15" s="663"/>
      <c r="C15" s="92"/>
      <c r="D15" s="92"/>
      <c r="E15" s="92"/>
      <c r="F15" s="452">
        <f t="shared" si="0"/>
        <v>0</v>
      </c>
    </row>
    <row r="16" spans="1:6" ht="15.75">
      <c r="A16" s="662">
        <v>5</v>
      </c>
      <c r="B16" s="663"/>
      <c r="C16" s="92"/>
      <c r="D16" s="92"/>
      <c r="E16" s="92"/>
      <c r="F16" s="452">
        <f t="shared" si="0"/>
        <v>0</v>
      </c>
    </row>
    <row r="17" spans="1:6" ht="15.75">
      <c r="A17" s="662">
        <v>6</v>
      </c>
      <c r="B17" s="663"/>
      <c r="C17" s="92"/>
      <c r="D17" s="92"/>
      <c r="E17" s="92"/>
      <c r="F17" s="452">
        <f t="shared" si="0"/>
        <v>0</v>
      </c>
    </row>
    <row r="18" spans="1:6" ht="15.75">
      <c r="A18" s="662">
        <v>7</v>
      </c>
      <c r="B18" s="663"/>
      <c r="C18" s="92"/>
      <c r="D18" s="92"/>
      <c r="E18" s="92"/>
      <c r="F18" s="452">
        <f t="shared" si="0"/>
        <v>0</v>
      </c>
    </row>
    <row r="19" spans="1:6" ht="15.75">
      <c r="A19" s="662">
        <v>8</v>
      </c>
      <c r="B19" s="663"/>
      <c r="C19" s="92"/>
      <c r="D19" s="92"/>
      <c r="E19" s="92"/>
      <c r="F19" s="452">
        <f t="shared" si="0"/>
        <v>0</v>
      </c>
    </row>
    <row r="20" spans="1:6" ht="15.75">
      <c r="A20" s="662">
        <v>9</v>
      </c>
      <c r="B20" s="663"/>
      <c r="C20" s="92"/>
      <c r="D20" s="92"/>
      <c r="E20" s="92"/>
      <c r="F20" s="452">
        <f t="shared" si="0"/>
        <v>0</v>
      </c>
    </row>
    <row r="21" spans="1:6" ht="15.75">
      <c r="A21" s="662">
        <v>10</v>
      </c>
      <c r="B21" s="663"/>
      <c r="C21" s="92"/>
      <c r="D21" s="92"/>
      <c r="E21" s="92"/>
      <c r="F21" s="452">
        <f t="shared" si="0"/>
        <v>0</v>
      </c>
    </row>
    <row r="22" spans="1:6" ht="15.75">
      <c r="A22" s="662">
        <v>11</v>
      </c>
      <c r="B22" s="663"/>
      <c r="C22" s="92"/>
      <c r="D22" s="92"/>
      <c r="E22" s="92"/>
      <c r="F22" s="452">
        <f t="shared" si="0"/>
        <v>0</v>
      </c>
    </row>
    <row r="23" spans="1:6" ht="15.75">
      <c r="A23" s="662">
        <v>12</v>
      </c>
      <c r="B23" s="663"/>
      <c r="C23" s="92"/>
      <c r="D23" s="92"/>
      <c r="E23" s="92"/>
      <c r="F23" s="452">
        <f t="shared" si="0"/>
        <v>0</v>
      </c>
    </row>
    <row r="24" spans="1:6" ht="15.75">
      <c r="A24" s="662">
        <v>13</v>
      </c>
      <c r="B24" s="663"/>
      <c r="C24" s="92"/>
      <c r="D24" s="92"/>
      <c r="E24" s="92"/>
      <c r="F24" s="452">
        <f t="shared" si="0"/>
        <v>0</v>
      </c>
    </row>
    <row r="25" spans="1:6" ht="15.75">
      <c r="A25" s="662">
        <v>14</v>
      </c>
      <c r="B25" s="663"/>
      <c r="C25" s="92"/>
      <c r="D25" s="92"/>
      <c r="E25" s="92"/>
      <c r="F25" s="452">
        <f t="shared" si="0"/>
        <v>0</v>
      </c>
    </row>
    <row r="26" spans="1:6" ht="15.75">
      <c r="A26" s="662">
        <v>15</v>
      </c>
      <c r="B26" s="663"/>
      <c r="C26" s="92"/>
      <c r="D26" s="92"/>
      <c r="E26" s="92"/>
      <c r="F26" s="452">
        <f t="shared" si="0"/>
        <v>0</v>
      </c>
    </row>
    <row r="27" spans="1:6" ht="15.75">
      <c r="A27" s="492" t="s">
        <v>544</v>
      </c>
      <c r="B27" s="493" t="s">
        <v>793</v>
      </c>
      <c r="C27" s="455">
        <f>SUM(C12:C26)</f>
        <v>0</v>
      </c>
      <c r="D27" s="455"/>
      <c r="E27" s="455">
        <f>SUM(E12:E26)</f>
        <v>0</v>
      </c>
      <c r="F27" s="455">
        <f>SUM(F12:F26)</f>
        <v>0</v>
      </c>
    </row>
    <row r="28" spans="1:6" ht="15.75">
      <c r="A28" s="491" t="s">
        <v>794</v>
      </c>
      <c r="B28" s="493"/>
      <c r="C28" s="454"/>
      <c r="D28" s="454"/>
      <c r="E28" s="454"/>
      <c r="F28" s="454"/>
    </row>
    <row r="29" spans="1:6" ht="15.75">
      <c r="A29" s="662">
        <v>1</v>
      </c>
      <c r="B29" s="663"/>
      <c r="C29" s="92"/>
      <c r="D29" s="92"/>
      <c r="E29" s="92"/>
      <c r="F29" s="452">
        <f>C29-E29</f>
        <v>0</v>
      </c>
    </row>
    <row r="30" spans="1:6" ht="15.75">
      <c r="A30" s="662">
        <v>2</v>
      </c>
      <c r="B30" s="663"/>
      <c r="C30" s="92"/>
      <c r="D30" s="92"/>
      <c r="E30" s="92"/>
      <c r="F30" s="452">
        <f aca="true" t="shared" si="1" ref="F30:F43">C30-E30</f>
        <v>0</v>
      </c>
    </row>
    <row r="31" spans="1:6" ht="15.75">
      <c r="A31" s="662">
        <v>3</v>
      </c>
      <c r="B31" s="663"/>
      <c r="C31" s="92"/>
      <c r="D31" s="92"/>
      <c r="E31" s="92"/>
      <c r="F31" s="452">
        <f t="shared" si="1"/>
        <v>0</v>
      </c>
    </row>
    <row r="32" spans="1:6" ht="15.75">
      <c r="A32" s="662">
        <v>4</v>
      </c>
      <c r="B32" s="663"/>
      <c r="C32" s="92"/>
      <c r="D32" s="92"/>
      <c r="E32" s="92"/>
      <c r="F32" s="452">
        <f t="shared" si="1"/>
        <v>0</v>
      </c>
    </row>
    <row r="33" spans="1:6" ht="15.75">
      <c r="A33" s="662">
        <v>5</v>
      </c>
      <c r="B33" s="663"/>
      <c r="C33" s="92"/>
      <c r="D33" s="92"/>
      <c r="E33" s="92"/>
      <c r="F33" s="452">
        <f t="shared" si="1"/>
        <v>0</v>
      </c>
    </row>
    <row r="34" spans="1:6" ht="15.75">
      <c r="A34" s="662">
        <v>6</v>
      </c>
      <c r="B34" s="663"/>
      <c r="C34" s="92"/>
      <c r="D34" s="92"/>
      <c r="E34" s="92"/>
      <c r="F34" s="452">
        <f t="shared" si="1"/>
        <v>0</v>
      </c>
    </row>
    <row r="35" spans="1:6" ht="15.75">
      <c r="A35" s="662">
        <v>7</v>
      </c>
      <c r="B35" s="663"/>
      <c r="C35" s="92"/>
      <c r="D35" s="92"/>
      <c r="E35" s="92"/>
      <c r="F35" s="452">
        <f t="shared" si="1"/>
        <v>0</v>
      </c>
    </row>
    <row r="36" spans="1:6" ht="15.75">
      <c r="A36" s="662">
        <v>8</v>
      </c>
      <c r="B36" s="663"/>
      <c r="C36" s="92"/>
      <c r="D36" s="92"/>
      <c r="E36" s="92"/>
      <c r="F36" s="452">
        <f t="shared" si="1"/>
        <v>0</v>
      </c>
    </row>
    <row r="37" spans="1:6" ht="15.75">
      <c r="A37" s="662">
        <v>9</v>
      </c>
      <c r="B37" s="663"/>
      <c r="C37" s="92"/>
      <c r="D37" s="92"/>
      <c r="E37" s="92"/>
      <c r="F37" s="452">
        <f t="shared" si="1"/>
        <v>0</v>
      </c>
    </row>
    <row r="38" spans="1:6" ht="15.75">
      <c r="A38" s="662">
        <v>10</v>
      </c>
      <c r="B38" s="663"/>
      <c r="C38" s="92"/>
      <c r="D38" s="92"/>
      <c r="E38" s="92"/>
      <c r="F38" s="452">
        <f t="shared" si="1"/>
        <v>0</v>
      </c>
    </row>
    <row r="39" spans="1:6" ht="15.75">
      <c r="A39" s="662">
        <v>11</v>
      </c>
      <c r="B39" s="663"/>
      <c r="C39" s="92"/>
      <c r="D39" s="92"/>
      <c r="E39" s="92"/>
      <c r="F39" s="452">
        <f t="shared" si="1"/>
        <v>0</v>
      </c>
    </row>
    <row r="40" spans="1:6" ht="15.75">
      <c r="A40" s="662">
        <v>12</v>
      </c>
      <c r="B40" s="663"/>
      <c r="C40" s="92"/>
      <c r="D40" s="92"/>
      <c r="E40" s="92"/>
      <c r="F40" s="452">
        <f t="shared" si="1"/>
        <v>0</v>
      </c>
    </row>
    <row r="41" spans="1:6" ht="15.75">
      <c r="A41" s="662">
        <v>13</v>
      </c>
      <c r="B41" s="663"/>
      <c r="C41" s="92"/>
      <c r="D41" s="92"/>
      <c r="E41" s="92"/>
      <c r="F41" s="452">
        <f t="shared" si="1"/>
        <v>0</v>
      </c>
    </row>
    <row r="42" spans="1:6" ht="15.75">
      <c r="A42" s="662">
        <v>14</v>
      </c>
      <c r="B42" s="663"/>
      <c r="C42" s="92"/>
      <c r="D42" s="92"/>
      <c r="E42" s="92"/>
      <c r="F42" s="452">
        <f t="shared" si="1"/>
        <v>0</v>
      </c>
    </row>
    <row r="43" spans="1:6" ht="15.75">
      <c r="A43" s="662">
        <v>15</v>
      </c>
      <c r="B43" s="663"/>
      <c r="C43" s="92"/>
      <c r="D43" s="92"/>
      <c r="E43" s="92"/>
      <c r="F43" s="452">
        <f t="shared" si="1"/>
        <v>0</v>
      </c>
    </row>
    <row r="44" spans="1:6" ht="15.75">
      <c r="A44" s="492" t="s">
        <v>785</v>
      </c>
      <c r="B44" s="493" t="s">
        <v>795</v>
      </c>
      <c r="C44" s="455">
        <f>SUM(C29:C43)</f>
        <v>0</v>
      </c>
      <c r="D44" s="455"/>
      <c r="E44" s="455">
        <f>SUM(E29:E43)</f>
        <v>0</v>
      </c>
      <c r="F44" s="455">
        <f>SUM(F29:F43)</f>
        <v>0</v>
      </c>
    </row>
    <row r="45" spans="1:6" ht="15.75">
      <c r="A45" s="491" t="s">
        <v>796</v>
      </c>
      <c r="B45" s="494"/>
      <c r="C45" s="495"/>
      <c r="D45" s="454"/>
      <c r="E45" s="454"/>
      <c r="F45" s="454"/>
    </row>
    <row r="46" spans="1:6" ht="15.75">
      <c r="A46" s="662" t="s">
        <v>989</v>
      </c>
      <c r="B46" s="663"/>
      <c r="C46" s="92">
        <v>2621</v>
      </c>
      <c r="D46" s="92">
        <v>75.11</v>
      </c>
      <c r="E46" s="92"/>
      <c r="F46" s="452">
        <f>C46-E46</f>
        <v>2621</v>
      </c>
    </row>
    <row r="47" spans="1:6" ht="15.75">
      <c r="A47" s="662">
        <v>2</v>
      </c>
      <c r="B47" s="663"/>
      <c r="C47" s="92"/>
      <c r="D47" s="92"/>
      <c r="E47" s="92"/>
      <c r="F47" s="452">
        <f aca="true" t="shared" si="2" ref="F47:F60">C47-E47</f>
        <v>0</v>
      </c>
    </row>
    <row r="48" spans="1:6" ht="15.75">
      <c r="A48" s="662">
        <v>3</v>
      </c>
      <c r="B48" s="663"/>
      <c r="C48" s="92"/>
      <c r="D48" s="92"/>
      <c r="E48" s="92"/>
      <c r="F48" s="452">
        <f t="shared" si="2"/>
        <v>0</v>
      </c>
    </row>
    <row r="49" spans="1:6" ht="15.75">
      <c r="A49" s="662">
        <v>4</v>
      </c>
      <c r="B49" s="663"/>
      <c r="C49" s="92"/>
      <c r="D49" s="92"/>
      <c r="E49" s="92"/>
      <c r="F49" s="452">
        <f t="shared" si="2"/>
        <v>0</v>
      </c>
    </row>
    <row r="50" spans="1:6" ht="15.75">
      <c r="A50" s="662">
        <v>5</v>
      </c>
      <c r="B50" s="663"/>
      <c r="C50" s="92"/>
      <c r="D50" s="92"/>
      <c r="E50" s="92"/>
      <c r="F50" s="452">
        <f t="shared" si="2"/>
        <v>0</v>
      </c>
    </row>
    <row r="51" spans="1:6" ht="15.75">
      <c r="A51" s="662">
        <v>6</v>
      </c>
      <c r="B51" s="663"/>
      <c r="C51" s="92"/>
      <c r="D51" s="92"/>
      <c r="E51" s="92"/>
      <c r="F51" s="452">
        <f t="shared" si="2"/>
        <v>0</v>
      </c>
    </row>
    <row r="52" spans="1:6" ht="15.75">
      <c r="A52" s="662">
        <v>7</v>
      </c>
      <c r="B52" s="663"/>
      <c r="C52" s="92"/>
      <c r="D52" s="92"/>
      <c r="E52" s="92"/>
      <c r="F52" s="452">
        <f t="shared" si="2"/>
        <v>0</v>
      </c>
    </row>
    <row r="53" spans="1:6" ht="15.75">
      <c r="A53" s="662">
        <v>8</v>
      </c>
      <c r="B53" s="663"/>
      <c r="C53" s="92"/>
      <c r="D53" s="92"/>
      <c r="E53" s="92"/>
      <c r="F53" s="452">
        <f t="shared" si="2"/>
        <v>0</v>
      </c>
    </row>
    <row r="54" spans="1:6" ht="15.75">
      <c r="A54" s="662">
        <v>9</v>
      </c>
      <c r="B54" s="663"/>
      <c r="C54" s="92"/>
      <c r="D54" s="92"/>
      <c r="E54" s="92"/>
      <c r="F54" s="452">
        <f t="shared" si="2"/>
        <v>0</v>
      </c>
    </row>
    <row r="55" spans="1:6" ht="15.75">
      <c r="A55" s="662">
        <v>10</v>
      </c>
      <c r="B55" s="663"/>
      <c r="C55" s="92"/>
      <c r="D55" s="92"/>
      <c r="E55" s="92"/>
      <c r="F55" s="452">
        <f t="shared" si="2"/>
        <v>0</v>
      </c>
    </row>
    <row r="56" spans="1:6" ht="15.75">
      <c r="A56" s="662">
        <v>11</v>
      </c>
      <c r="B56" s="663"/>
      <c r="C56" s="92"/>
      <c r="D56" s="92"/>
      <c r="E56" s="92"/>
      <c r="F56" s="452">
        <f t="shared" si="2"/>
        <v>0</v>
      </c>
    </row>
    <row r="57" spans="1:6" ht="15.75">
      <c r="A57" s="662">
        <v>12</v>
      </c>
      <c r="B57" s="663"/>
      <c r="C57" s="92"/>
      <c r="D57" s="92"/>
      <c r="E57" s="92"/>
      <c r="F57" s="452">
        <f t="shared" si="2"/>
        <v>0</v>
      </c>
    </row>
    <row r="58" spans="1:6" ht="15.75">
      <c r="A58" s="662">
        <v>13</v>
      </c>
      <c r="B58" s="663"/>
      <c r="C58" s="92"/>
      <c r="D58" s="92"/>
      <c r="E58" s="92"/>
      <c r="F58" s="452">
        <f t="shared" si="2"/>
        <v>0</v>
      </c>
    </row>
    <row r="59" spans="1:6" ht="15.75">
      <c r="A59" s="662">
        <v>14</v>
      </c>
      <c r="B59" s="663"/>
      <c r="C59" s="92"/>
      <c r="D59" s="92"/>
      <c r="E59" s="92"/>
      <c r="F59" s="452">
        <f t="shared" si="2"/>
        <v>0</v>
      </c>
    </row>
    <row r="60" spans="1:6" ht="15.75">
      <c r="A60" s="662">
        <v>15</v>
      </c>
      <c r="B60" s="663"/>
      <c r="C60" s="92"/>
      <c r="D60" s="92"/>
      <c r="E60" s="92"/>
      <c r="F60" s="452">
        <f t="shared" si="2"/>
        <v>0</v>
      </c>
    </row>
    <row r="61" spans="1:6" ht="15.75">
      <c r="A61" s="492" t="s">
        <v>797</v>
      </c>
      <c r="B61" s="493" t="s">
        <v>798</v>
      </c>
      <c r="C61" s="455">
        <f>SUM(C46:C60)</f>
        <v>2621</v>
      </c>
      <c r="D61" s="455"/>
      <c r="E61" s="455">
        <f>SUM(E46:E60)</f>
        <v>0</v>
      </c>
      <c r="F61" s="455">
        <f>SUM(F46:F60)</f>
        <v>2621</v>
      </c>
    </row>
    <row r="62" spans="1:6" ht="15.75">
      <c r="A62" s="489" t="s">
        <v>799</v>
      </c>
      <c r="B62" s="493"/>
      <c r="C62" s="454"/>
      <c r="D62" s="454"/>
      <c r="E62" s="454"/>
      <c r="F62" s="454"/>
    </row>
    <row r="63" spans="1:6" ht="15.75">
      <c r="A63" s="662">
        <v>1</v>
      </c>
      <c r="B63" s="663"/>
      <c r="C63" s="92"/>
      <c r="D63" s="92"/>
      <c r="E63" s="92"/>
      <c r="F63" s="452">
        <f>C63-E63</f>
        <v>0</v>
      </c>
    </row>
    <row r="64" spans="1:6" ht="15.75">
      <c r="A64" s="662">
        <v>2</v>
      </c>
      <c r="B64" s="663"/>
      <c r="C64" s="92"/>
      <c r="D64" s="92"/>
      <c r="E64" s="92"/>
      <c r="F64" s="452">
        <f aca="true" t="shared" si="3" ref="F64:F77">C64-E64</f>
        <v>0</v>
      </c>
    </row>
    <row r="65" spans="1:6" ht="15.75">
      <c r="A65" s="662">
        <v>3</v>
      </c>
      <c r="B65" s="663"/>
      <c r="C65" s="92"/>
      <c r="D65" s="92"/>
      <c r="E65" s="92"/>
      <c r="F65" s="452">
        <f t="shared" si="3"/>
        <v>0</v>
      </c>
    </row>
    <row r="66" spans="1:6" ht="15.75">
      <c r="A66" s="662">
        <v>4</v>
      </c>
      <c r="B66" s="663"/>
      <c r="C66" s="92"/>
      <c r="D66" s="92"/>
      <c r="E66" s="92"/>
      <c r="F66" s="452">
        <f t="shared" si="3"/>
        <v>0</v>
      </c>
    </row>
    <row r="67" spans="1:6" ht="15.75">
      <c r="A67" s="662">
        <v>5</v>
      </c>
      <c r="B67" s="663"/>
      <c r="C67" s="92"/>
      <c r="D67" s="92"/>
      <c r="E67" s="92"/>
      <c r="F67" s="452">
        <f t="shared" si="3"/>
        <v>0</v>
      </c>
    </row>
    <row r="68" spans="1:6" ht="15.75">
      <c r="A68" s="662">
        <v>6</v>
      </c>
      <c r="B68" s="663"/>
      <c r="C68" s="92"/>
      <c r="D68" s="92"/>
      <c r="E68" s="92"/>
      <c r="F68" s="452">
        <f t="shared" si="3"/>
        <v>0</v>
      </c>
    </row>
    <row r="69" spans="1:6" ht="15.75">
      <c r="A69" s="662">
        <v>7</v>
      </c>
      <c r="B69" s="663"/>
      <c r="C69" s="92"/>
      <c r="D69" s="92"/>
      <c r="E69" s="92"/>
      <c r="F69" s="452">
        <f t="shared" si="3"/>
        <v>0</v>
      </c>
    </row>
    <row r="70" spans="1:6" ht="15.75">
      <c r="A70" s="662">
        <v>8</v>
      </c>
      <c r="B70" s="663"/>
      <c r="C70" s="92"/>
      <c r="D70" s="92"/>
      <c r="E70" s="92"/>
      <c r="F70" s="452">
        <f t="shared" si="3"/>
        <v>0</v>
      </c>
    </row>
    <row r="71" spans="1:6" ht="15.75">
      <c r="A71" s="662">
        <v>9</v>
      </c>
      <c r="B71" s="663"/>
      <c r="C71" s="92"/>
      <c r="D71" s="92"/>
      <c r="E71" s="92"/>
      <c r="F71" s="452">
        <f t="shared" si="3"/>
        <v>0</v>
      </c>
    </row>
    <row r="72" spans="1:6" ht="15.75">
      <c r="A72" s="662">
        <v>10</v>
      </c>
      <c r="B72" s="663"/>
      <c r="C72" s="92"/>
      <c r="D72" s="92"/>
      <c r="E72" s="92"/>
      <c r="F72" s="452">
        <f t="shared" si="3"/>
        <v>0</v>
      </c>
    </row>
    <row r="73" spans="1:6" ht="15.75">
      <c r="A73" s="662">
        <v>11</v>
      </c>
      <c r="B73" s="663"/>
      <c r="C73" s="92"/>
      <c r="D73" s="92"/>
      <c r="E73" s="92"/>
      <c r="F73" s="452">
        <f t="shared" si="3"/>
        <v>0</v>
      </c>
    </row>
    <row r="74" spans="1:6" ht="15.75">
      <c r="A74" s="662">
        <v>12</v>
      </c>
      <c r="B74" s="663"/>
      <c r="C74" s="92"/>
      <c r="D74" s="92"/>
      <c r="E74" s="92"/>
      <c r="F74" s="452">
        <f t="shared" si="3"/>
        <v>0</v>
      </c>
    </row>
    <row r="75" spans="1:6" ht="15.75">
      <c r="A75" s="662">
        <v>13</v>
      </c>
      <c r="B75" s="663"/>
      <c r="C75" s="92"/>
      <c r="D75" s="92"/>
      <c r="E75" s="92"/>
      <c r="F75" s="452">
        <f t="shared" si="3"/>
        <v>0</v>
      </c>
    </row>
    <row r="76" spans="1:6" ht="15.75">
      <c r="A76" s="662">
        <v>14</v>
      </c>
      <c r="B76" s="663"/>
      <c r="C76" s="92"/>
      <c r="D76" s="92"/>
      <c r="E76" s="92"/>
      <c r="F76" s="452">
        <f t="shared" si="3"/>
        <v>0</v>
      </c>
    </row>
    <row r="77" spans="1:6" ht="15.75">
      <c r="A77" s="662">
        <v>15</v>
      </c>
      <c r="B77" s="663"/>
      <c r="C77" s="92"/>
      <c r="D77" s="92"/>
      <c r="E77" s="92"/>
      <c r="F77" s="452">
        <f t="shared" si="3"/>
        <v>0</v>
      </c>
    </row>
    <row r="78" spans="1:6" ht="15.75">
      <c r="A78" s="492" t="s">
        <v>559</v>
      </c>
      <c r="B78" s="493" t="s">
        <v>800</v>
      </c>
      <c r="C78" s="455">
        <f>SUM(C63:C77)</f>
        <v>0</v>
      </c>
      <c r="D78" s="455"/>
      <c r="E78" s="455">
        <f>SUM(E63:E77)</f>
        <v>0</v>
      </c>
      <c r="F78" s="455">
        <f>SUM(F63:F77)</f>
        <v>0</v>
      </c>
    </row>
    <row r="79" spans="1:6" ht="15.75">
      <c r="A79" s="496" t="s">
        <v>801</v>
      </c>
      <c r="B79" s="493" t="s">
        <v>802</v>
      </c>
      <c r="C79" s="455">
        <f>C78+C61+C44+C27</f>
        <v>2621</v>
      </c>
      <c r="D79" s="455"/>
      <c r="E79" s="455">
        <f>E78+E61+E44+E27</f>
        <v>0</v>
      </c>
      <c r="F79" s="455">
        <f>F78+F61+F44+F27</f>
        <v>2621</v>
      </c>
    </row>
    <row r="80" spans="1:6" ht="15.75">
      <c r="A80" s="489" t="s">
        <v>803</v>
      </c>
      <c r="B80" s="493"/>
      <c r="C80" s="453"/>
      <c r="D80" s="453"/>
      <c r="E80" s="453"/>
      <c r="F80" s="453"/>
    </row>
    <row r="81" spans="1:6" ht="15.75">
      <c r="A81" s="491" t="s">
        <v>792</v>
      </c>
      <c r="B81" s="497"/>
      <c r="C81" s="454"/>
      <c r="D81" s="454"/>
      <c r="E81" s="454"/>
      <c r="F81" s="454"/>
    </row>
    <row r="82" spans="1:6" ht="15.75">
      <c r="A82" s="662" t="s">
        <v>990</v>
      </c>
      <c r="B82" s="663"/>
      <c r="C82" s="92">
        <v>1</v>
      </c>
      <c r="D82" s="92">
        <v>100</v>
      </c>
      <c r="E82" s="92"/>
      <c r="F82" s="452">
        <f>C82-E82</f>
        <v>1</v>
      </c>
    </row>
    <row r="83" spans="1:6" ht="15.75">
      <c r="A83" s="662">
        <v>2</v>
      </c>
      <c r="B83" s="663"/>
      <c r="C83" s="92"/>
      <c r="D83" s="92"/>
      <c r="E83" s="92"/>
      <c r="F83" s="452">
        <f aca="true" t="shared" si="4" ref="F83:F96">C83-E83</f>
        <v>0</v>
      </c>
    </row>
    <row r="84" spans="1:6" ht="15.75">
      <c r="A84" s="662">
        <v>3</v>
      </c>
      <c r="B84" s="663"/>
      <c r="C84" s="92"/>
      <c r="D84" s="92"/>
      <c r="E84" s="92"/>
      <c r="F84" s="452">
        <f t="shared" si="4"/>
        <v>0</v>
      </c>
    </row>
    <row r="85" spans="1:6" ht="15.75">
      <c r="A85" s="662">
        <v>4</v>
      </c>
      <c r="B85" s="663"/>
      <c r="C85" s="92"/>
      <c r="D85" s="92"/>
      <c r="E85" s="92"/>
      <c r="F85" s="452">
        <f t="shared" si="4"/>
        <v>0</v>
      </c>
    </row>
    <row r="86" spans="1:6" ht="15.75">
      <c r="A86" s="662">
        <v>5</v>
      </c>
      <c r="B86" s="663"/>
      <c r="C86" s="92"/>
      <c r="D86" s="92"/>
      <c r="E86" s="92"/>
      <c r="F86" s="452">
        <f t="shared" si="4"/>
        <v>0</v>
      </c>
    </row>
    <row r="87" spans="1:6" ht="15.75">
      <c r="A87" s="662">
        <v>6</v>
      </c>
      <c r="B87" s="663"/>
      <c r="C87" s="92"/>
      <c r="D87" s="92"/>
      <c r="E87" s="92"/>
      <c r="F87" s="452">
        <f t="shared" si="4"/>
        <v>0</v>
      </c>
    </row>
    <row r="88" spans="1:6" ht="15.75">
      <c r="A88" s="662">
        <v>7</v>
      </c>
      <c r="B88" s="663"/>
      <c r="C88" s="92"/>
      <c r="D88" s="92"/>
      <c r="E88" s="92"/>
      <c r="F88" s="452">
        <f t="shared" si="4"/>
        <v>0</v>
      </c>
    </row>
    <row r="89" spans="1:6" ht="15.75">
      <c r="A89" s="662">
        <v>8</v>
      </c>
      <c r="B89" s="663"/>
      <c r="C89" s="92"/>
      <c r="D89" s="92"/>
      <c r="E89" s="92"/>
      <c r="F89" s="452">
        <f t="shared" si="4"/>
        <v>0</v>
      </c>
    </row>
    <row r="90" spans="1:6" ht="15.75">
      <c r="A90" s="662">
        <v>9</v>
      </c>
      <c r="B90" s="663"/>
      <c r="C90" s="92"/>
      <c r="D90" s="92"/>
      <c r="E90" s="92"/>
      <c r="F90" s="452">
        <f t="shared" si="4"/>
        <v>0</v>
      </c>
    </row>
    <row r="91" spans="1:6" ht="15.75">
      <c r="A91" s="662">
        <v>10</v>
      </c>
      <c r="B91" s="663"/>
      <c r="C91" s="92"/>
      <c r="D91" s="92"/>
      <c r="E91" s="92"/>
      <c r="F91" s="452">
        <f t="shared" si="4"/>
        <v>0</v>
      </c>
    </row>
    <row r="92" spans="1:6" ht="15.75">
      <c r="A92" s="662">
        <v>11</v>
      </c>
      <c r="B92" s="663"/>
      <c r="C92" s="92"/>
      <c r="D92" s="92"/>
      <c r="E92" s="92"/>
      <c r="F92" s="452">
        <f t="shared" si="4"/>
        <v>0</v>
      </c>
    </row>
    <row r="93" spans="1:6" ht="15.75">
      <c r="A93" s="662">
        <v>12</v>
      </c>
      <c r="B93" s="663"/>
      <c r="C93" s="92"/>
      <c r="D93" s="92"/>
      <c r="E93" s="92"/>
      <c r="F93" s="452">
        <f t="shared" si="4"/>
        <v>0</v>
      </c>
    </row>
    <row r="94" spans="1:6" ht="15.75">
      <c r="A94" s="662">
        <v>13</v>
      </c>
      <c r="B94" s="663"/>
      <c r="C94" s="92"/>
      <c r="D94" s="92"/>
      <c r="E94" s="92"/>
      <c r="F94" s="452">
        <f t="shared" si="4"/>
        <v>0</v>
      </c>
    </row>
    <row r="95" spans="1:6" ht="15.75">
      <c r="A95" s="662">
        <v>14</v>
      </c>
      <c r="B95" s="663"/>
      <c r="C95" s="92"/>
      <c r="D95" s="92"/>
      <c r="E95" s="92"/>
      <c r="F95" s="452">
        <f t="shared" si="4"/>
        <v>0</v>
      </c>
    </row>
    <row r="96" spans="1:6" ht="15.75">
      <c r="A96" s="662">
        <v>15</v>
      </c>
      <c r="B96" s="663"/>
      <c r="C96" s="92"/>
      <c r="D96" s="92"/>
      <c r="E96" s="92"/>
      <c r="F96" s="452">
        <f t="shared" si="4"/>
        <v>0</v>
      </c>
    </row>
    <row r="97" spans="1:6" ht="15.75">
      <c r="A97" s="492" t="s">
        <v>544</v>
      </c>
      <c r="B97" s="493" t="s">
        <v>804</v>
      </c>
      <c r="C97" s="455">
        <f>SUM(C82:C96)</f>
        <v>1</v>
      </c>
      <c r="D97" s="455"/>
      <c r="E97" s="455">
        <f>SUM(E82:E96)</f>
        <v>0</v>
      </c>
      <c r="F97" s="455">
        <f>SUM(F82:F96)</f>
        <v>1</v>
      </c>
    </row>
    <row r="98" spans="1:6" ht="15.75">
      <c r="A98" s="491" t="s">
        <v>794</v>
      </c>
      <c r="B98" s="498"/>
      <c r="C98" s="453"/>
      <c r="D98" s="453"/>
      <c r="E98" s="453"/>
      <c r="F98" s="453"/>
    </row>
    <row r="99" spans="1:6" ht="15.75">
      <c r="A99" s="662">
        <v>1</v>
      </c>
      <c r="B99" s="663"/>
      <c r="C99" s="92"/>
      <c r="D99" s="92"/>
      <c r="E99" s="92"/>
      <c r="F99" s="452">
        <f>C99-E99</f>
        <v>0</v>
      </c>
    </row>
    <row r="100" spans="1:6" ht="15.75">
      <c r="A100" s="662">
        <v>2</v>
      </c>
      <c r="B100" s="663"/>
      <c r="C100" s="92"/>
      <c r="D100" s="92"/>
      <c r="E100" s="92"/>
      <c r="F100" s="452">
        <f aca="true" t="shared" si="5" ref="F100:F113">C100-E100</f>
        <v>0</v>
      </c>
    </row>
    <row r="101" spans="1:6" ht="15.75">
      <c r="A101" s="662">
        <v>3</v>
      </c>
      <c r="B101" s="663"/>
      <c r="C101" s="92"/>
      <c r="D101" s="92"/>
      <c r="E101" s="92"/>
      <c r="F101" s="452">
        <f t="shared" si="5"/>
        <v>0</v>
      </c>
    </row>
    <row r="102" spans="1:6" ht="15.75">
      <c r="A102" s="662">
        <v>4</v>
      </c>
      <c r="B102" s="663"/>
      <c r="C102" s="92"/>
      <c r="D102" s="92"/>
      <c r="E102" s="92"/>
      <c r="F102" s="452">
        <f t="shared" si="5"/>
        <v>0</v>
      </c>
    </row>
    <row r="103" spans="1:6" ht="15.75">
      <c r="A103" s="662">
        <v>5</v>
      </c>
      <c r="B103" s="663"/>
      <c r="C103" s="92"/>
      <c r="D103" s="92"/>
      <c r="E103" s="92"/>
      <c r="F103" s="452">
        <f t="shared" si="5"/>
        <v>0</v>
      </c>
    </row>
    <row r="104" spans="1:6" ht="15.75">
      <c r="A104" s="662">
        <v>6</v>
      </c>
      <c r="B104" s="663"/>
      <c r="C104" s="92"/>
      <c r="D104" s="92"/>
      <c r="E104" s="92"/>
      <c r="F104" s="452">
        <f t="shared" si="5"/>
        <v>0</v>
      </c>
    </row>
    <row r="105" spans="1:6" ht="15.75">
      <c r="A105" s="662">
        <v>7</v>
      </c>
      <c r="B105" s="663"/>
      <c r="C105" s="92"/>
      <c r="D105" s="92"/>
      <c r="E105" s="92"/>
      <c r="F105" s="452">
        <f t="shared" si="5"/>
        <v>0</v>
      </c>
    </row>
    <row r="106" spans="1:6" ht="15.75">
      <c r="A106" s="662">
        <v>8</v>
      </c>
      <c r="B106" s="663"/>
      <c r="C106" s="92"/>
      <c r="D106" s="92"/>
      <c r="E106" s="92"/>
      <c r="F106" s="452">
        <f t="shared" si="5"/>
        <v>0</v>
      </c>
    </row>
    <row r="107" spans="1:6" ht="15.75">
      <c r="A107" s="662">
        <v>9</v>
      </c>
      <c r="B107" s="663"/>
      <c r="C107" s="92"/>
      <c r="D107" s="92"/>
      <c r="E107" s="92"/>
      <c r="F107" s="452">
        <f t="shared" si="5"/>
        <v>0</v>
      </c>
    </row>
    <row r="108" spans="1:6" ht="15.75">
      <c r="A108" s="662">
        <v>10</v>
      </c>
      <c r="B108" s="663"/>
      <c r="C108" s="92"/>
      <c r="D108" s="92"/>
      <c r="E108" s="92"/>
      <c r="F108" s="452">
        <f t="shared" si="5"/>
        <v>0</v>
      </c>
    </row>
    <row r="109" spans="1:6" ht="15.75">
      <c r="A109" s="662">
        <v>11</v>
      </c>
      <c r="B109" s="663"/>
      <c r="C109" s="92"/>
      <c r="D109" s="92"/>
      <c r="E109" s="92"/>
      <c r="F109" s="452">
        <f t="shared" si="5"/>
        <v>0</v>
      </c>
    </row>
    <row r="110" spans="1:6" ht="15.75">
      <c r="A110" s="662">
        <v>12</v>
      </c>
      <c r="B110" s="663"/>
      <c r="C110" s="92"/>
      <c r="D110" s="92"/>
      <c r="E110" s="92"/>
      <c r="F110" s="452">
        <f t="shared" si="5"/>
        <v>0</v>
      </c>
    </row>
    <row r="111" spans="1:6" ht="15.75">
      <c r="A111" s="662">
        <v>13</v>
      </c>
      <c r="B111" s="663"/>
      <c r="C111" s="92"/>
      <c r="D111" s="92"/>
      <c r="E111" s="92"/>
      <c r="F111" s="452">
        <f t="shared" si="5"/>
        <v>0</v>
      </c>
    </row>
    <row r="112" spans="1:6" ht="15.75">
      <c r="A112" s="662">
        <v>14</v>
      </c>
      <c r="B112" s="663"/>
      <c r="C112" s="92"/>
      <c r="D112" s="92"/>
      <c r="E112" s="92"/>
      <c r="F112" s="452">
        <f t="shared" si="5"/>
        <v>0</v>
      </c>
    </row>
    <row r="113" spans="1:6" ht="15.75">
      <c r="A113" s="662">
        <v>15</v>
      </c>
      <c r="B113" s="663"/>
      <c r="C113" s="92"/>
      <c r="D113" s="92"/>
      <c r="E113" s="92"/>
      <c r="F113" s="452">
        <f t="shared" si="5"/>
        <v>0</v>
      </c>
    </row>
    <row r="114" spans="1:6" ht="15.75">
      <c r="A114" s="492" t="s">
        <v>785</v>
      </c>
      <c r="B114" s="493" t="s">
        <v>805</v>
      </c>
      <c r="C114" s="455">
        <f>SUM(C99:C113)</f>
        <v>0</v>
      </c>
      <c r="D114" s="455"/>
      <c r="E114" s="455">
        <f>SUM(E99:E113)</f>
        <v>0</v>
      </c>
      <c r="F114" s="455">
        <f>SUM(F99:F113)</f>
        <v>0</v>
      </c>
    </row>
    <row r="115" spans="1:6" ht="21.75" customHeight="1">
      <c r="A115" s="491" t="s">
        <v>796</v>
      </c>
      <c r="B115" s="493"/>
      <c r="C115" s="454"/>
      <c r="D115" s="454"/>
      <c r="E115" s="454"/>
      <c r="F115" s="454"/>
    </row>
    <row r="116" spans="1:6" ht="15.75">
      <c r="A116" s="662" t="s">
        <v>991</v>
      </c>
      <c r="B116" s="663"/>
      <c r="C116" s="92">
        <v>1821</v>
      </c>
      <c r="D116" s="92">
        <v>40</v>
      </c>
      <c r="E116" s="92"/>
      <c r="F116" s="452">
        <f>C116-E116</f>
        <v>1821</v>
      </c>
    </row>
    <row r="117" spans="1:6" ht="15.75">
      <c r="A117" s="662">
        <v>2</v>
      </c>
      <c r="B117" s="663"/>
      <c r="C117" s="92"/>
      <c r="D117" s="92"/>
      <c r="E117" s="92"/>
      <c r="F117" s="452">
        <f aca="true" t="shared" si="6" ref="F117:F130">C117-E117</f>
        <v>0</v>
      </c>
    </row>
    <row r="118" spans="1:6" ht="15.75">
      <c r="A118" s="662">
        <v>3</v>
      </c>
      <c r="B118" s="663"/>
      <c r="C118" s="92"/>
      <c r="D118" s="92"/>
      <c r="E118" s="92"/>
      <c r="F118" s="452">
        <f t="shared" si="6"/>
        <v>0</v>
      </c>
    </row>
    <row r="119" spans="1:6" ht="15.75">
      <c r="A119" s="662">
        <v>4</v>
      </c>
      <c r="B119" s="663"/>
      <c r="C119" s="92"/>
      <c r="D119" s="92"/>
      <c r="E119" s="92"/>
      <c r="F119" s="452">
        <f t="shared" si="6"/>
        <v>0</v>
      </c>
    </row>
    <row r="120" spans="1:6" ht="15.75">
      <c r="A120" s="662">
        <v>5</v>
      </c>
      <c r="B120" s="663"/>
      <c r="C120" s="92"/>
      <c r="D120" s="92"/>
      <c r="E120" s="92"/>
      <c r="F120" s="452">
        <f t="shared" si="6"/>
        <v>0</v>
      </c>
    </row>
    <row r="121" spans="1:6" ht="15.75">
      <c r="A121" s="662">
        <v>6</v>
      </c>
      <c r="B121" s="663"/>
      <c r="C121" s="92"/>
      <c r="D121" s="92"/>
      <c r="E121" s="92"/>
      <c r="F121" s="452">
        <f t="shared" si="6"/>
        <v>0</v>
      </c>
    </row>
    <row r="122" spans="1:6" ht="15.75">
      <c r="A122" s="662">
        <v>7</v>
      </c>
      <c r="B122" s="663"/>
      <c r="C122" s="92"/>
      <c r="D122" s="92"/>
      <c r="E122" s="92"/>
      <c r="F122" s="452">
        <f t="shared" si="6"/>
        <v>0</v>
      </c>
    </row>
    <row r="123" spans="1:6" ht="15.75">
      <c r="A123" s="662">
        <v>8</v>
      </c>
      <c r="B123" s="663"/>
      <c r="C123" s="92"/>
      <c r="D123" s="92"/>
      <c r="E123" s="92"/>
      <c r="F123" s="452">
        <f t="shared" si="6"/>
        <v>0</v>
      </c>
    </row>
    <row r="124" spans="1:6" ht="15.75">
      <c r="A124" s="662">
        <v>9</v>
      </c>
      <c r="B124" s="663"/>
      <c r="C124" s="92"/>
      <c r="D124" s="92"/>
      <c r="E124" s="92"/>
      <c r="F124" s="452">
        <f t="shared" si="6"/>
        <v>0</v>
      </c>
    </row>
    <row r="125" spans="1:6" ht="15.75">
      <c r="A125" s="662">
        <v>10</v>
      </c>
      <c r="B125" s="663"/>
      <c r="C125" s="92"/>
      <c r="D125" s="92"/>
      <c r="E125" s="92"/>
      <c r="F125" s="452">
        <f t="shared" si="6"/>
        <v>0</v>
      </c>
    </row>
    <row r="126" spans="1:6" ht="15.75">
      <c r="A126" s="662">
        <v>11</v>
      </c>
      <c r="B126" s="663"/>
      <c r="C126" s="92"/>
      <c r="D126" s="92"/>
      <c r="E126" s="92"/>
      <c r="F126" s="452">
        <f t="shared" si="6"/>
        <v>0</v>
      </c>
    </row>
    <row r="127" spans="1:6" ht="15.75">
      <c r="A127" s="662">
        <v>12</v>
      </c>
      <c r="B127" s="663"/>
      <c r="C127" s="92"/>
      <c r="D127" s="92"/>
      <c r="E127" s="92"/>
      <c r="F127" s="452">
        <f t="shared" si="6"/>
        <v>0</v>
      </c>
    </row>
    <row r="128" spans="1:6" ht="15.75">
      <c r="A128" s="662">
        <v>13</v>
      </c>
      <c r="B128" s="663"/>
      <c r="C128" s="92"/>
      <c r="D128" s="92"/>
      <c r="E128" s="92"/>
      <c r="F128" s="452">
        <f t="shared" si="6"/>
        <v>0</v>
      </c>
    </row>
    <row r="129" spans="1:6" ht="15.75">
      <c r="A129" s="662">
        <v>14</v>
      </c>
      <c r="B129" s="663"/>
      <c r="C129" s="92"/>
      <c r="D129" s="92"/>
      <c r="E129" s="92"/>
      <c r="F129" s="452">
        <f t="shared" si="6"/>
        <v>0</v>
      </c>
    </row>
    <row r="130" spans="1:6" ht="15.75">
      <c r="A130" s="662">
        <v>15</v>
      </c>
      <c r="B130" s="663"/>
      <c r="C130" s="92"/>
      <c r="D130" s="92"/>
      <c r="E130" s="92"/>
      <c r="F130" s="452">
        <f t="shared" si="6"/>
        <v>0</v>
      </c>
    </row>
    <row r="131" spans="1:6" ht="15.75">
      <c r="A131" s="492" t="s">
        <v>797</v>
      </c>
      <c r="B131" s="493" t="s">
        <v>806</v>
      </c>
      <c r="C131" s="455">
        <f>SUM(C116:C130)</f>
        <v>1821</v>
      </c>
      <c r="D131" s="455"/>
      <c r="E131" s="455">
        <f>SUM(E116:E130)</f>
        <v>0</v>
      </c>
      <c r="F131" s="455">
        <f>SUM(F116:F130)</f>
        <v>1821</v>
      </c>
    </row>
    <row r="132" spans="1:6" ht="15.75">
      <c r="A132" s="489" t="s">
        <v>799</v>
      </c>
      <c r="B132" s="493"/>
      <c r="C132" s="454"/>
      <c r="D132" s="454"/>
      <c r="E132" s="454"/>
      <c r="F132" s="454"/>
    </row>
    <row r="133" spans="1:6" ht="15.75">
      <c r="A133" s="662">
        <v>1</v>
      </c>
      <c r="B133" s="663"/>
      <c r="C133" s="92"/>
      <c r="D133" s="92"/>
      <c r="E133" s="92"/>
      <c r="F133" s="452">
        <f>C133-E133</f>
        <v>0</v>
      </c>
    </row>
    <row r="134" spans="1:6" ht="15.75">
      <c r="A134" s="662">
        <v>2</v>
      </c>
      <c r="B134" s="663"/>
      <c r="C134" s="92"/>
      <c r="D134" s="92"/>
      <c r="E134" s="92"/>
      <c r="F134" s="452">
        <f aca="true" t="shared" si="7" ref="F134:F147">C134-E134</f>
        <v>0</v>
      </c>
    </row>
    <row r="135" spans="1:6" ht="15.75">
      <c r="A135" s="662">
        <v>3</v>
      </c>
      <c r="B135" s="663"/>
      <c r="C135" s="92"/>
      <c r="D135" s="92"/>
      <c r="E135" s="92"/>
      <c r="F135" s="452">
        <f t="shared" si="7"/>
        <v>0</v>
      </c>
    </row>
    <row r="136" spans="1:6" ht="15.75">
      <c r="A136" s="662">
        <v>4</v>
      </c>
      <c r="B136" s="663"/>
      <c r="C136" s="92"/>
      <c r="D136" s="92"/>
      <c r="E136" s="92"/>
      <c r="F136" s="452">
        <f t="shared" si="7"/>
        <v>0</v>
      </c>
    </row>
    <row r="137" spans="1:6" ht="15.75">
      <c r="A137" s="662">
        <v>5</v>
      </c>
      <c r="B137" s="663"/>
      <c r="C137" s="92"/>
      <c r="D137" s="92"/>
      <c r="E137" s="92"/>
      <c r="F137" s="452">
        <f t="shared" si="7"/>
        <v>0</v>
      </c>
    </row>
    <row r="138" spans="1:6" ht="15.75">
      <c r="A138" s="662">
        <v>6</v>
      </c>
      <c r="B138" s="663"/>
      <c r="C138" s="92"/>
      <c r="D138" s="92"/>
      <c r="E138" s="92"/>
      <c r="F138" s="452">
        <f t="shared" si="7"/>
        <v>0</v>
      </c>
    </row>
    <row r="139" spans="1:6" ht="15.75">
      <c r="A139" s="662">
        <v>7</v>
      </c>
      <c r="B139" s="663"/>
      <c r="C139" s="92"/>
      <c r="D139" s="92"/>
      <c r="E139" s="92"/>
      <c r="F139" s="452">
        <f t="shared" si="7"/>
        <v>0</v>
      </c>
    </row>
    <row r="140" spans="1:6" ht="15.75">
      <c r="A140" s="662">
        <v>8</v>
      </c>
      <c r="B140" s="663"/>
      <c r="C140" s="92"/>
      <c r="D140" s="92"/>
      <c r="E140" s="92"/>
      <c r="F140" s="452">
        <f t="shared" si="7"/>
        <v>0</v>
      </c>
    </row>
    <row r="141" spans="1:6" ht="15.75">
      <c r="A141" s="662">
        <v>9</v>
      </c>
      <c r="B141" s="663"/>
      <c r="C141" s="92"/>
      <c r="D141" s="92"/>
      <c r="E141" s="92"/>
      <c r="F141" s="452">
        <f t="shared" si="7"/>
        <v>0</v>
      </c>
    </row>
    <row r="142" spans="1:6" ht="15.75">
      <c r="A142" s="662">
        <v>10</v>
      </c>
      <c r="B142" s="663"/>
      <c r="C142" s="92"/>
      <c r="D142" s="92"/>
      <c r="E142" s="92"/>
      <c r="F142" s="452">
        <f t="shared" si="7"/>
        <v>0</v>
      </c>
    </row>
    <row r="143" spans="1:6" ht="15.75">
      <c r="A143" s="662">
        <v>11</v>
      </c>
      <c r="B143" s="663"/>
      <c r="C143" s="92"/>
      <c r="D143" s="92"/>
      <c r="E143" s="92"/>
      <c r="F143" s="452">
        <f t="shared" si="7"/>
        <v>0</v>
      </c>
    </row>
    <row r="144" spans="1:6" ht="15.75">
      <c r="A144" s="662">
        <v>12</v>
      </c>
      <c r="B144" s="663"/>
      <c r="C144" s="92"/>
      <c r="D144" s="92"/>
      <c r="E144" s="92"/>
      <c r="F144" s="452">
        <f t="shared" si="7"/>
        <v>0</v>
      </c>
    </row>
    <row r="145" spans="1:6" ht="15.75">
      <c r="A145" s="662">
        <v>13</v>
      </c>
      <c r="B145" s="663"/>
      <c r="C145" s="92"/>
      <c r="D145" s="92"/>
      <c r="E145" s="92"/>
      <c r="F145" s="452">
        <f t="shared" si="7"/>
        <v>0</v>
      </c>
    </row>
    <row r="146" spans="1:6" ht="15.75">
      <c r="A146" s="662">
        <v>14</v>
      </c>
      <c r="B146" s="663"/>
      <c r="C146" s="92"/>
      <c r="D146" s="92"/>
      <c r="E146" s="92"/>
      <c r="F146" s="452">
        <f t="shared" si="7"/>
        <v>0</v>
      </c>
    </row>
    <row r="147" spans="1:6" ht="15.75">
      <c r="A147" s="662">
        <v>15</v>
      </c>
      <c r="B147" s="663"/>
      <c r="C147" s="92"/>
      <c r="D147" s="92"/>
      <c r="E147" s="92"/>
      <c r="F147" s="452">
        <f t="shared" si="7"/>
        <v>0</v>
      </c>
    </row>
    <row r="148" spans="1:6" ht="15.75">
      <c r="A148" s="492" t="s">
        <v>559</v>
      </c>
      <c r="B148" s="493" t="s">
        <v>807</v>
      </c>
      <c r="C148" s="455">
        <f>SUM(C133:C147)</f>
        <v>0</v>
      </c>
      <c r="D148" s="455"/>
      <c r="E148" s="455">
        <f>SUM(E133:E147)</f>
        <v>0</v>
      </c>
      <c r="F148" s="455">
        <f>SUM(F133:F147)</f>
        <v>0</v>
      </c>
    </row>
    <row r="149" spans="1:6" ht="15.75">
      <c r="A149" s="496" t="s">
        <v>808</v>
      </c>
      <c r="B149" s="493" t="s">
        <v>809</v>
      </c>
      <c r="C149" s="455">
        <f>C148+C131+C114+C97</f>
        <v>1822</v>
      </c>
      <c r="D149" s="455"/>
      <c r="E149" s="455">
        <f>E148+E131+E114+E97</f>
        <v>0</v>
      </c>
      <c r="F149" s="455">
        <f>F148+F131+F114+F97</f>
        <v>1822</v>
      </c>
    </row>
    <row r="150" spans="1:6" ht="15.75">
      <c r="A150" s="499"/>
      <c r="B150" s="500"/>
      <c r="C150" s="501"/>
      <c r="D150" s="501"/>
      <c r="E150" s="501"/>
      <c r="F150" s="501"/>
    </row>
    <row r="151" spans="1:8" ht="15.75">
      <c r="A151" s="677" t="s">
        <v>977</v>
      </c>
      <c r="B151" s="699">
        <f>pdeReportingDate</f>
        <v>43214</v>
      </c>
      <c r="C151" s="699"/>
      <c r="D151" s="699"/>
      <c r="E151" s="699"/>
      <c r="F151" s="699"/>
      <c r="G151" s="699"/>
      <c r="H151" s="699"/>
    </row>
    <row r="152" spans="1:8" ht="15.75">
      <c r="A152" s="677"/>
      <c r="B152" s="52"/>
      <c r="C152" s="52"/>
      <c r="D152" s="52"/>
      <c r="E152" s="52"/>
      <c r="F152" s="52"/>
      <c r="G152" s="52"/>
      <c r="H152" s="52"/>
    </row>
    <row r="153" spans="1:8" ht="15.75">
      <c r="A153" s="678" t="s">
        <v>8</v>
      </c>
      <c r="B153" s="700" t="str">
        <f>authorName</f>
        <v>Людмила Стамова</v>
      </c>
      <c r="C153" s="700"/>
      <c r="D153" s="700"/>
      <c r="E153" s="700"/>
      <c r="F153" s="700"/>
      <c r="G153" s="700"/>
      <c r="H153" s="700"/>
    </row>
    <row r="154" spans="1:8" ht="15.75">
      <c r="A154" s="678"/>
      <c r="B154" s="80"/>
      <c r="C154" s="80"/>
      <c r="D154" s="80"/>
      <c r="E154" s="80"/>
      <c r="F154" s="80"/>
      <c r="G154" s="80"/>
      <c r="H154" s="80"/>
    </row>
    <row r="155" spans="1:8" ht="15.75">
      <c r="A155" s="678" t="s">
        <v>920</v>
      </c>
      <c r="B155" s="701"/>
      <c r="C155" s="701"/>
      <c r="D155" s="701"/>
      <c r="E155" s="701"/>
      <c r="F155" s="701"/>
      <c r="G155" s="701"/>
      <c r="H155" s="701"/>
    </row>
    <row r="156" spans="1:8" ht="15.75" customHeight="1">
      <c r="A156" s="679"/>
      <c r="B156" s="698" t="s">
        <v>994</v>
      </c>
      <c r="C156" s="698"/>
      <c r="D156" s="698"/>
      <c r="E156" s="698"/>
      <c r="F156" s="557"/>
      <c r="G156" s="45"/>
      <c r="H156" s="42"/>
    </row>
    <row r="157" spans="1:8" ht="15.75">
      <c r="A157" s="679"/>
      <c r="B157" s="698" t="s">
        <v>979</v>
      </c>
      <c r="C157" s="698"/>
      <c r="D157" s="698"/>
      <c r="E157" s="698"/>
      <c r="F157" s="557"/>
      <c r="G157" s="45"/>
      <c r="H157" s="42"/>
    </row>
    <row r="158" spans="1:8" ht="15.75">
      <c r="A158" s="679"/>
      <c r="B158" s="698" t="s">
        <v>979</v>
      </c>
      <c r="C158" s="698"/>
      <c r="D158" s="698"/>
      <c r="E158" s="698"/>
      <c r="F158" s="557"/>
      <c r="G158" s="45"/>
      <c r="H158" s="42"/>
    </row>
    <row r="159" spans="1:8" ht="15.75">
      <c r="A159" s="679"/>
      <c r="B159" s="698" t="s">
        <v>979</v>
      </c>
      <c r="C159" s="698"/>
      <c r="D159" s="698"/>
      <c r="E159" s="698"/>
      <c r="F159" s="557"/>
      <c r="G159" s="45"/>
      <c r="H159" s="42"/>
    </row>
    <row r="160" spans="1:8" ht="15.75">
      <c r="A160" s="679"/>
      <c r="B160" s="698"/>
      <c r="C160" s="698"/>
      <c r="D160" s="698"/>
      <c r="E160" s="698"/>
      <c r="F160" s="557"/>
      <c r="G160" s="45"/>
      <c r="H160" s="42"/>
    </row>
    <row r="161" spans="1:8" ht="15.75">
      <c r="A161" s="679"/>
      <c r="B161" s="698"/>
      <c r="C161" s="698"/>
      <c r="D161" s="698"/>
      <c r="E161" s="698"/>
      <c r="F161" s="557"/>
      <c r="G161" s="45"/>
      <c r="H161" s="42"/>
    </row>
    <row r="162" spans="1:8" ht="15.75">
      <c r="A162" s="679"/>
      <c r="B162" s="698"/>
      <c r="C162" s="698"/>
      <c r="D162" s="698"/>
      <c r="E162" s="698"/>
      <c r="F162" s="55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6">
      <selection activeCell="E25" sqref="E25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9" t="s">
        <v>453</v>
      </c>
      <c r="B7" s="720"/>
      <c r="C7" s="723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715" t="s">
        <v>839</v>
      </c>
      <c r="K7" s="326" t="s">
        <v>512</v>
      </c>
      <c r="L7" s="326"/>
      <c r="M7" s="326"/>
      <c r="N7" s="326"/>
      <c r="O7" s="326" t="s">
        <v>511</v>
      </c>
      <c r="P7" s="326"/>
      <c r="Q7" s="715" t="s">
        <v>513</v>
      </c>
      <c r="R7" s="717" t="s">
        <v>514</v>
      </c>
    </row>
    <row r="8" spans="1:18" s="128" customFormat="1" ht="66.75" customHeight="1">
      <c r="A8" s="721"/>
      <c r="B8" s="722"/>
      <c r="C8" s="724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6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6"/>
      <c r="R8" s="718"/>
    </row>
    <row r="9" spans="1:18" s="128" customFormat="1" ht="16.5" thickBot="1">
      <c r="A9" s="342" t="s">
        <v>520</v>
      </c>
      <c r="B9" s="334"/>
      <c r="C9" s="335" t="s">
        <v>18</v>
      </c>
      <c r="D9" s="336">
        <v>1</v>
      </c>
      <c r="E9" s="336">
        <v>2</v>
      </c>
      <c r="F9" s="336">
        <v>3</v>
      </c>
      <c r="G9" s="336">
        <v>4</v>
      </c>
      <c r="H9" s="336">
        <v>5</v>
      </c>
      <c r="I9" s="336">
        <v>6</v>
      </c>
      <c r="J9" s="336">
        <v>7</v>
      </c>
      <c r="K9" s="336">
        <v>8</v>
      </c>
      <c r="L9" s="336">
        <v>9</v>
      </c>
      <c r="M9" s="336">
        <v>10</v>
      </c>
      <c r="N9" s="336">
        <v>11</v>
      </c>
      <c r="O9" s="336">
        <v>12</v>
      </c>
      <c r="P9" s="336">
        <v>13</v>
      </c>
      <c r="Q9" s="336">
        <v>14</v>
      </c>
      <c r="R9" s="337">
        <v>15</v>
      </c>
    </row>
    <row r="10" spans="1:18" ht="15.75">
      <c r="A10" s="343" t="s">
        <v>830</v>
      </c>
      <c r="B10" s="338" t="s">
        <v>828</v>
      </c>
      <c r="C10" s="339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1"/>
    </row>
    <row r="11" spans="1:18" ht="15.75">
      <c r="A11" s="328" t="s">
        <v>521</v>
      </c>
      <c r="B11" s="319" t="s">
        <v>522</v>
      </c>
      <c r="C11" s="152" t="s">
        <v>523</v>
      </c>
      <c r="D11" s="325">
        <v>40509</v>
      </c>
      <c r="E11" s="325">
        <v>63</v>
      </c>
      <c r="F11" s="325">
        <v>63</v>
      </c>
      <c r="G11" s="684">
        <f>D11+E11-F11</f>
        <v>40509</v>
      </c>
      <c r="H11" s="325"/>
      <c r="I11" s="325"/>
      <c r="J11" s="684">
        <f>G11+H11-I11</f>
        <v>40509</v>
      </c>
      <c r="K11" s="325">
        <v>0</v>
      </c>
      <c r="L11" s="325"/>
      <c r="M11" s="325"/>
      <c r="N11" s="684">
        <f>K11+L11-M11</f>
        <v>0</v>
      </c>
      <c r="O11" s="325"/>
      <c r="P11" s="325"/>
      <c r="Q11" s="684">
        <f aca="true" t="shared" si="0" ref="Q11:Q27">N11+O11-P11</f>
        <v>0</v>
      </c>
      <c r="R11" s="685">
        <f>J11-Q11</f>
        <v>40509</v>
      </c>
    </row>
    <row r="12" spans="1:18" ht="15.75">
      <c r="A12" s="328" t="s">
        <v>524</v>
      </c>
      <c r="B12" s="319" t="s">
        <v>525</v>
      </c>
      <c r="C12" s="152" t="s">
        <v>526</v>
      </c>
      <c r="D12" s="325">
        <v>24744</v>
      </c>
      <c r="E12" s="325">
        <v>77</v>
      </c>
      <c r="F12" s="325">
        <v>105</v>
      </c>
      <c r="G12" s="684">
        <f aca="true" t="shared" si="1" ref="G12:G41">D12+E12-F12</f>
        <v>24716</v>
      </c>
      <c r="H12" s="325"/>
      <c r="I12" s="325"/>
      <c r="J12" s="684">
        <f aca="true" t="shared" si="2" ref="J12:J41">G12+H12-I12</f>
        <v>24716</v>
      </c>
      <c r="K12" s="325">
        <v>10305</v>
      </c>
      <c r="L12" s="325">
        <v>228</v>
      </c>
      <c r="M12" s="325">
        <v>13</v>
      </c>
      <c r="N12" s="684">
        <f aca="true" t="shared" si="3" ref="N12:N41">K12+L12-M12</f>
        <v>10520</v>
      </c>
      <c r="O12" s="325"/>
      <c r="P12" s="325"/>
      <c r="Q12" s="684">
        <f t="shared" si="0"/>
        <v>10520</v>
      </c>
      <c r="R12" s="685">
        <f aca="true" t="shared" si="4" ref="R12:R27">J12-Q12</f>
        <v>14196</v>
      </c>
    </row>
    <row r="13" spans="1:18" ht="15.75">
      <c r="A13" s="328" t="s">
        <v>527</v>
      </c>
      <c r="B13" s="319" t="s">
        <v>528</v>
      </c>
      <c r="C13" s="152" t="s">
        <v>529</v>
      </c>
      <c r="D13" s="325">
        <v>6854</v>
      </c>
      <c r="E13" s="325">
        <v>34</v>
      </c>
      <c r="F13" s="325">
        <v>70</v>
      </c>
      <c r="G13" s="684">
        <f t="shared" si="1"/>
        <v>6818</v>
      </c>
      <c r="H13" s="325"/>
      <c r="I13" s="325"/>
      <c r="J13" s="684">
        <f t="shared" si="2"/>
        <v>6818</v>
      </c>
      <c r="K13" s="325">
        <v>6168</v>
      </c>
      <c r="L13" s="325">
        <v>68</v>
      </c>
      <c r="M13" s="325">
        <v>69</v>
      </c>
      <c r="N13" s="684">
        <f t="shared" si="3"/>
        <v>6167</v>
      </c>
      <c r="O13" s="325"/>
      <c r="P13" s="325"/>
      <c r="Q13" s="684">
        <f t="shared" si="0"/>
        <v>6167</v>
      </c>
      <c r="R13" s="685">
        <f t="shared" si="4"/>
        <v>651</v>
      </c>
    </row>
    <row r="14" spans="1:18" ht="15.75">
      <c r="A14" s="328" t="s">
        <v>530</v>
      </c>
      <c r="B14" s="319" t="s">
        <v>531</v>
      </c>
      <c r="C14" s="152" t="s">
        <v>532</v>
      </c>
      <c r="D14" s="325">
        <v>18178</v>
      </c>
      <c r="E14" s="325">
        <v>56</v>
      </c>
      <c r="F14" s="325">
        <v>28</v>
      </c>
      <c r="G14" s="684">
        <f t="shared" si="1"/>
        <v>18206</v>
      </c>
      <c r="H14" s="325"/>
      <c r="I14" s="325"/>
      <c r="J14" s="684">
        <f t="shared" si="2"/>
        <v>18206</v>
      </c>
      <c r="K14" s="325">
        <v>11351</v>
      </c>
      <c r="L14" s="325">
        <v>197</v>
      </c>
      <c r="M14" s="325">
        <v>28</v>
      </c>
      <c r="N14" s="684">
        <f t="shared" si="3"/>
        <v>11520</v>
      </c>
      <c r="O14" s="325"/>
      <c r="P14" s="325"/>
      <c r="Q14" s="684">
        <f t="shared" si="0"/>
        <v>11520</v>
      </c>
      <c r="R14" s="685">
        <f t="shared" si="4"/>
        <v>6686</v>
      </c>
    </row>
    <row r="15" spans="1:18" ht="15.75">
      <c r="A15" s="328" t="s">
        <v>533</v>
      </c>
      <c r="B15" s="319" t="s">
        <v>534</v>
      </c>
      <c r="C15" s="152" t="s">
        <v>535</v>
      </c>
      <c r="D15" s="325">
        <v>18861</v>
      </c>
      <c r="E15" s="325">
        <v>138</v>
      </c>
      <c r="F15" s="325">
        <v>170</v>
      </c>
      <c r="G15" s="684">
        <f t="shared" si="1"/>
        <v>18829</v>
      </c>
      <c r="H15" s="325"/>
      <c r="I15" s="325"/>
      <c r="J15" s="684">
        <f t="shared" si="2"/>
        <v>18829</v>
      </c>
      <c r="K15" s="325">
        <v>11070</v>
      </c>
      <c r="L15" s="325">
        <v>497</v>
      </c>
      <c r="M15" s="325">
        <v>167</v>
      </c>
      <c r="N15" s="684">
        <f t="shared" si="3"/>
        <v>11400</v>
      </c>
      <c r="O15" s="325"/>
      <c r="P15" s="325"/>
      <c r="Q15" s="684">
        <f t="shared" si="0"/>
        <v>11400</v>
      </c>
      <c r="R15" s="685">
        <f t="shared" si="4"/>
        <v>7429</v>
      </c>
    </row>
    <row r="16" spans="1:18" ht="15.75">
      <c r="A16" s="344" t="s">
        <v>838</v>
      </c>
      <c r="B16" s="319" t="s">
        <v>536</v>
      </c>
      <c r="C16" s="152" t="s">
        <v>537</v>
      </c>
      <c r="D16" s="325">
        <v>0</v>
      </c>
      <c r="E16" s="325"/>
      <c r="F16" s="325"/>
      <c r="G16" s="684">
        <f t="shared" si="1"/>
        <v>0</v>
      </c>
      <c r="H16" s="325"/>
      <c r="I16" s="325"/>
      <c r="J16" s="684">
        <f t="shared" si="2"/>
        <v>0</v>
      </c>
      <c r="K16" s="325">
        <v>0</v>
      </c>
      <c r="L16" s="325"/>
      <c r="M16" s="325"/>
      <c r="N16" s="684">
        <f t="shared" si="3"/>
        <v>0</v>
      </c>
      <c r="O16" s="325"/>
      <c r="P16" s="325"/>
      <c r="Q16" s="684">
        <f t="shared" si="0"/>
        <v>0</v>
      </c>
      <c r="R16" s="685">
        <f t="shared" si="4"/>
        <v>0</v>
      </c>
    </row>
    <row r="17" spans="1:18" s="154" customFormat="1" ht="31.5">
      <c r="A17" s="328" t="s">
        <v>538</v>
      </c>
      <c r="B17" s="155" t="s">
        <v>539</v>
      </c>
      <c r="C17" s="153" t="s">
        <v>540</v>
      </c>
      <c r="D17" s="325">
        <v>547</v>
      </c>
      <c r="E17" s="325">
        <v>198</v>
      </c>
      <c r="F17" s="325">
        <v>113</v>
      </c>
      <c r="G17" s="684">
        <f t="shared" si="1"/>
        <v>632</v>
      </c>
      <c r="H17" s="325"/>
      <c r="I17" s="325"/>
      <c r="J17" s="684">
        <f t="shared" si="2"/>
        <v>632</v>
      </c>
      <c r="K17" s="325">
        <v>0</v>
      </c>
      <c r="L17" s="325"/>
      <c r="M17" s="325"/>
      <c r="N17" s="684">
        <f t="shared" si="3"/>
        <v>0</v>
      </c>
      <c r="O17" s="325"/>
      <c r="P17" s="325"/>
      <c r="Q17" s="684">
        <f t="shared" si="0"/>
        <v>0</v>
      </c>
      <c r="R17" s="685">
        <f t="shared" si="4"/>
        <v>632</v>
      </c>
    </row>
    <row r="18" spans="1:18" ht="15.75">
      <c r="A18" s="328" t="s">
        <v>541</v>
      </c>
      <c r="B18" s="155" t="s">
        <v>542</v>
      </c>
      <c r="C18" s="152" t="s">
        <v>543</v>
      </c>
      <c r="D18" s="325">
        <v>2597</v>
      </c>
      <c r="E18" s="325">
        <v>73</v>
      </c>
      <c r="F18" s="325">
        <v>59</v>
      </c>
      <c r="G18" s="684">
        <f t="shared" si="1"/>
        <v>2611</v>
      </c>
      <c r="H18" s="325"/>
      <c r="I18" s="325"/>
      <c r="J18" s="684">
        <f t="shared" si="2"/>
        <v>2611</v>
      </c>
      <c r="K18" s="325">
        <v>2189</v>
      </c>
      <c r="L18" s="325">
        <v>40</v>
      </c>
      <c r="M18" s="325">
        <v>58</v>
      </c>
      <c r="N18" s="684">
        <f t="shared" si="3"/>
        <v>2171</v>
      </c>
      <c r="O18" s="325"/>
      <c r="P18" s="325"/>
      <c r="Q18" s="684">
        <f t="shared" si="0"/>
        <v>2171</v>
      </c>
      <c r="R18" s="685">
        <f t="shared" si="4"/>
        <v>440</v>
      </c>
    </row>
    <row r="19" spans="1:18" ht="15.75">
      <c r="A19" s="328"/>
      <c r="B19" s="320" t="s">
        <v>544</v>
      </c>
      <c r="C19" s="156" t="s">
        <v>545</v>
      </c>
      <c r="D19" s="686">
        <f>SUM(D11:D18)</f>
        <v>112290</v>
      </c>
      <c r="E19" s="686">
        <f aca="true" t="shared" si="5" ref="E19:R19">SUM(E11:E18)</f>
        <v>639</v>
      </c>
      <c r="F19" s="686">
        <f t="shared" si="5"/>
        <v>608</v>
      </c>
      <c r="G19" s="686">
        <f t="shared" si="5"/>
        <v>112321</v>
      </c>
      <c r="H19" s="686">
        <f t="shared" si="5"/>
        <v>0</v>
      </c>
      <c r="I19" s="686">
        <f t="shared" si="5"/>
        <v>0</v>
      </c>
      <c r="J19" s="686">
        <f t="shared" si="5"/>
        <v>112321</v>
      </c>
      <c r="K19" s="686">
        <f t="shared" si="5"/>
        <v>41083</v>
      </c>
      <c r="L19" s="686">
        <f t="shared" si="5"/>
        <v>1030</v>
      </c>
      <c r="M19" s="686">
        <f t="shared" si="5"/>
        <v>335</v>
      </c>
      <c r="N19" s="686">
        <f t="shared" si="5"/>
        <v>41778</v>
      </c>
      <c r="O19" s="686">
        <f t="shared" si="5"/>
        <v>0</v>
      </c>
      <c r="P19" s="686">
        <f t="shared" si="5"/>
        <v>0</v>
      </c>
      <c r="Q19" s="686">
        <f t="shared" si="5"/>
        <v>41778</v>
      </c>
      <c r="R19" s="686">
        <f t="shared" si="5"/>
        <v>70543</v>
      </c>
    </row>
    <row r="20" spans="1:18" ht="15.75">
      <c r="A20" s="329" t="s">
        <v>840</v>
      </c>
      <c r="B20" s="321" t="s">
        <v>546</v>
      </c>
      <c r="C20" s="156" t="s">
        <v>547</v>
      </c>
      <c r="D20" s="325">
        <v>19138</v>
      </c>
      <c r="E20" s="325"/>
      <c r="F20" s="325">
        <v>109</v>
      </c>
      <c r="G20" s="684">
        <f t="shared" si="1"/>
        <v>19029</v>
      </c>
      <c r="H20" s="325"/>
      <c r="I20" s="325"/>
      <c r="J20" s="684">
        <f t="shared" si="2"/>
        <v>19029</v>
      </c>
      <c r="K20" s="325">
        <v>0</v>
      </c>
      <c r="L20" s="325"/>
      <c r="M20" s="325"/>
      <c r="N20" s="684">
        <f t="shared" si="3"/>
        <v>0</v>
      </c>
      <c r="O20" s="325"/>
      <c r="P20" s="325"/>
      <c r="Q20" s="684">
        <f t="shared" si="0"/>
        <v>0</v>
      </c>
      <c r="R20" s="685">
        <f t="shared" si="4"/>
        <v>19029</v>
      </c>
    </row>
    <row r="21" spans="1:18" ht="15.75">
      <c r="A21" s="327" t="s">
        <v>829</v>
      </c>
      <c r="B21" s="321" t="s">
        <v>548</v>
      </c>
      <c r="C21" s="156" t="s">
        <v>549</v>
      </c>
      <c r="D21" s="325">
        <v>0</v>
      </c>
      <c r="E21" s="325"/>
      <c r="F21" s="325"/>
      <c r="G21" s="684">
        <f t="shared" si="1"/>
        <v>0</v>
      </c>
      <c r="H21" s="325"/>
      <c r="I21" s="325"/>
      <c r="J21" s="684">
        <f t="shared" si="2"/>
        <v>0</v>
      </c>
      <c r="K21" s="325">
        <v>0</v>
      </c>
      <c r="L21" s="325"/>
      <c r="M21" s="325"/>
      <c r="N21" s="684">
        <f t="shared" si="3"/>
        <v>0</v>
      </c>
      <c r="O21" s="325"/>
      <c r="P21" s="325"/>
      <c r="Q21" s="684">
        <f t="shared" si="0"/>
        <v>0</v>
      </c>
      <c r="R21" s="685">
        <f t="shared" si="4"/>
        <v>0</v>
      </c>
    </row>
    <row r="22" spans="1:18" ht="15.75">
      <c r="A22" s="327" t="s">
        <v>550</v>
      </c>
      <c r="B22" s="318" t="s">
        <v>551</v>
      </c>
      <c r="C22" s="152"/>
      <c r="D22" s="687">
        <v>0</v>
      </c>
      <c r="E22" s="687"/>
      <c r="F22" s="687"/>
      <c r="G22" s="684">
        <f t="shared" si="1"/>
        <v>0</v>
      </c>
      <c r="H22" s="687"/>
      <c r="I22" s="687"/>
      <c r="J22" s="684">
        <f t="shared" si="2"/>
        <v>0</v>
      </c>
      <c r="K22" s="687">
        <v>0</v>
      </c>
      <c r="L22" s="687"/>
      <c r="M22" s="687"/>
      <c r="N22" s="684">
        <f t="shared" si="3"/>
        <v>0</v>
      </c>
      <c r="O22" s="687"/>
      <c r="P22" s="687"/>
      <c r="Q22" s="684">
        <f t="shared" si="0"/>
        <v>0</v>
      </c>
      <c r="R22" s="685">
        <f t="shared" si="4"/>
        <v>0</v>
      </c>
    </row>
    <row r="23" spans="1:18" ht="15.75">
      <c r="A23" s="328" t="s">
        <v>521</v>
      </c>
      <c r="B23" s="319" t="s">
        <v>552</v>
      </c>
      <c r="C23" s="152" t="s">
        <v>553</v>
      </c>
      <c r="D23" s="325">
        <v>0</v>
      </c>
      <c r="E23" s="325"/>
      <c r="F23" s="325"/>
      <c r="G23" s="684">
        <f t="shared" si="1"/>
        <v>0</v>
      </c>
      <c r="H23" s="325"/>
      <c r="I23" s="325"/>
      <c r="J23" s="684">
        <f t="shared" si="2"/>
        <v>0</v>
      </c>
      <c r="K23" s="325">
        <v>0</v>
      </c>
      <c r="L23" s="325"/>
      <c r="M23" s="325"/>
      <c r="N23" s="684">
        <f t="shared" si="3"/>
        <v>0</v>
      </c>
      <c r="O23" s="325"/>
      <c r="P23" s="325"/>
      <c r="Q23" s="684">
        <f t="shared" si="0"/>
        <v>0</v>
      </c>
      <c r="R23" s="685">
        <f t="shared" si="4"/>
        <v>0</v>
      </c>
    </row>
    <row r="24" spans="1:18" ht="15.75">
      <c r="A24" s="328" t="s">
        <v>524</v>
      </c>
      <c r="B24" s="319" t="s">
        <v>554</v>
      </c>
      <c r="C24" s="152" t="s">
        <v>555</v>
      </c>
      <c r="D24" s="325">
        <v>249</v>
      </c>
      <c r="E24" s="325">
        <v>3</v>
      </c>
      <c r="F24" s="325">
        <v>8</v>
      </c>
      <c r="G24" s="684">
        <f t="shared" si="1"/>
        <v>244</v>
      </c>
      <c r="H24" s="325"/>
      <c r="I24" s="325"/>
      <c r="J24" s="684">
        <f t="shared" si="2"/>
        <v>244</v>
      </c>
      <c r="K24" s="325">
        <v>240</v>
      </c>
      <c r="L24" s="325">
        <v>3</v>
      </c>
      <c r="M24" s="325">
        <v>8</v>
      </c>
      <c r="N24" s="684">
        <f t="shared" si="3"/>
        <v>235</v>
      </c>
      <c r="O24" s="325"/>
      <c r="P24" s="325"/>
      <c r="Q24" s="684">
        <f t="shared" si="0"/>
        <v>235</v>
      </c>
      <c r="R24" s="685">
        <f t="shared" si="4"/>
        <v>9</v>
      </c>
    </row>
    <row r="25" spans="1:18" ht="15.75">
      <c r="A25" s="330" t="s">
        <v>527</v>
      </c>
      <c r="B25" s="155" t="s">
        <v>556</v>
      </c>
      <c r="C25" s="152" t="s">
        <v>557</v>
      </c>
      <c r="D25" s="325">
        <v>0</v>
      </c>
      <c r="E25" s="325"/>
      <c r="F25" s="325"/>
      <c r="G25" s="684">
        <f t="shared" si="1"/>
        <v>0</v>
      </c>
      <c r="H25" s="325"/>
      <c r="I25" s="325"/>
      <c r="J25" s="684">
        <f t="shared" si="2"/>
        <v>0</v>
      </c>
      <c r="K25" s="325">
        <v>0</v>
      </c>
      <c r="L25" s="325"/>
      <c r="M25" s="325"/>
      <c r="N25" s="684">
        <f t="shared" si="3"/>
        <v>0</v>
      </c>
      <c r="O25" s="325"/>
      <c r="P25" s="325"/>
      <c r="Q25" s="684">
        <f t="shared" si="0"/>
        <v>0</v>
      </c>
      <c r="R25" s="685">
        <f t="shared" si="4"/>
        <v>0</v>
      </c>
    </row>
    <row r="26" spans="1:18" ht="15.75">
      <c r="A26" s="328" t="s">
        <v>530</v>
      </c>
      <c r="B26" s="157" t="s">
        <v>542</v>
      </c>
      <c r="C26" s="152" t="s">
        <v>558</v>
      </c>
      <c r="D26" s="325">
        <v>72</v>
      </c>
      <c r="E26" s="325"/>
      <c r="F26" s="325"/>
      <c r="G26" s="684">
        <f t="shared" si="1"/>
        <v>72</v>
      </c>
      <c r="H26" s="325"/>
      <c r="I26" s="325"/>
      <c r="J26" s="684">
        <f t="shared" si="2"/>
        <v>72</v>
      </c>
      <c r="K26" s="325">
        <v>72</v>
      </c>
      <c r="L26" s="325"/>
      <c r="M26" s="325"/>
      <c r="N26" s="684">
        <f t="shared" si="3"/>
        <v>72</v>
      </c>
      <c r="O26" s="325"/>
      <c r="P26" s="325"/>
      <c r="Q26" s="684">
        <f t="shared" si="0"/>
        <v>72</v>
      </c>
      <c r="R26" s="685">
        <f t="shared" si="4"/>
        <v>0</v>
      </c>
    </row>
    <row r="27" spans="1:18" ht="15.75">
      <c r="A27" s="328"/>
      <c r="B27" s="320" t="s">
        <v>559</v>
      </c>
      <c r="C27" s="158" t="s">
        <v>560</v>
      </c>
      <c r="D27" s="688">
        <v>321</v>
      </c>
      <c r="E27" s="688">
        <f aca="true" t="shared" si="6" ref="E27:P27">SUM(E23:E26)</f>
        <v>3</v>
      </c>
      <c r="F27" s="688">
        <f t="shared" si="6"/>
        <v>8</v>
      </c>
      <c r="G27" s="689">
        <f t="shared" si="1"/>
        <v>316</v>
      </c>
      <c r="H27" s="688">
        <f t="shared" si="6"/>
        <v>0</v>
      </c>
      <c r="I27" s="688">
        <f t="shared" si="6"/>
        <v>0</v>
      </c>
      <c r="J27" s="689">
        <f t="shared" si="2"/>
        <v>316</v>
      </c>
      <c r="K27" s="688">
        <v>312</v>
      </c>
      <c r="L27" s="688">
        <f t="shared" si="6"/>
        <v>3</v>
      </c>
      <c r="M27" s="688">
        <f t="shared" si="6"/>
        <v>8</v>
      </c>
      <c r="N27" s="689">
        <f t="shared" si="3"/>
        <v>307</v>
      </c>
      <c r="O27" s="688">
        <f t="shared" si="6"/>
        <v>0</v>
      </c>
      <c r="P27" s="688">
        <f t="shared" si="6"/>
        <v>0</v>
      </c>
      <c r="Q27" s="689">
        <f t="shared" si="0"/>
        <v>307</v>
      </c>
      <c r="R27" s="690">
        <f t="shared" si="4"/>
        <v>9</v>
      </c>
    </row>
    <row r="28" spans="1:18" ht="15.75">
      <c r="A28" s="327" t="s">
        <v>831</v>
      </c>
      <c r="B28" s="322" t="s">
        <v>827</v>
      </c>
      <c r="C28" s="159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2"/>
    </row>
    <row r="29" spans="1:18" ht="15.75">
      <c r="A29" s="328" t="s">
        <v>521</v>
      </c>
      <c r="B29" s="323" t="s">
        <v>561</v>
      </c>
      <c r="C29" s="160" t="s">
        <v>562</v>
      </c>
      <c r="D29" s="693">
        <v>3290</v>
      </c>
      <c r="E29" s="693">
        <f aca="true" t="shared" si="7" ref="E29:P29">SUM(E30:E33)</f>
        <v>1153</v>
      </c>
      <c r="F29" s="693">
        <f t="shared" si="7"/>
        <v>0</v>
      </c>
      <c r="G29" s="694">
        <f t="shared" si="1"/>
        <v>4443</v>
      </c>
      <c r="H29" s="693">
        <f t="shared" si="7"/>
        <v>0</v>
      </c>
      <c r="I29" s="693">
        <f t="shared" si="7"/>
        <v>0</v>
      </c>
      <c r="J29" s="694">
        <f t="shared" si="2"/>
        <v>4443</v>
      </c>
      <c r="K29" s="693">
        <v>0</v>
      </c>
      <c r="L29" s="693">
        <f t="shared" si="7"/>
        <v>0</v>
      </c>
      <c r="M29" s="693">
        <f t="shared" si="7"/>
        <v>0</v>
      </c>
      <c r="N29" s="694">
        <f t="shared" si="3"/>
        <v>0</v>
      </c>
      <c r="O29" s="693">
        <f t="shared" si="7"/>
        <v>0</v>
      </c>
      <c r="P29" s="693">
        <f t="shared" si="7"/>
        <v>0</v>
      </c>
      <c r="Q29" s="694">
        <f>N29+O29-P29</f>
        <v>0</v>
      </c>
      <c r="R29" s="695">
        <f>J29-Q29</f>
        <v>4443</v>
      </c>
    </row>
    <row r="30" spans="1:18" ht="15.75">
      <c r="A30" s="328"/>
      <c r="B30" s="319" t="s">
        <v>108</v>
      </c>
      <c r="C30" s="152" t="s">
        <v>563</v>
      </c>
      <c r="D30" s="325">
        <v>1</v>
      </c>
      <c r="E30" s="325"/>
      <c r="F30" s="325"/>
      <c r="G30" s="684">
        <f t="shared" si="1"/>
        <v>1</v>
      </c>
      <c r="H30" s="325"/>
      <c r="I30" s="325"/>
      <c r="J30" s="684">
        <f t="shared" si="2"/>
        <v>1</v>
      </c>
      <c r="K30" s="325">
        <v>0</v>
      </c>
      <c r="L30" s="325"/>
      <c r="M30" s="325"/>
      <c r="N30" s="684">
        <f t="shared" si="3"/>
        <v>0</v>
      </c>
      <c r="O30" s="325"/>
      <c r="P30" s="325"/>
      <c r="Q30" s="684">
        <f aca="true" t="shared" si="8" ref="Q30:Q41">N30+O30-P30</f>
        <v>0</v>
      </c>
      <c r="R30" s="685">
        <f aca="true" t="shared" si="9" ref="R30:R41">J30-Q30</f>
        <v>1</v>
      </c>
    </row>
    <row r="31" spans="1:18" ht="15.75">
      <c r="A31" s="328"/>
      <c r="B31" s="319" t="s">
        <v>110</v>
      </c>
      <c r="C31" s="152" t="s">
        <v>564</v>
      </c>
      <c r="D31" s="325">
        <v>0</v>
      </c>
      <c r="E31" s="325"/>
      <c r="F31" s="325"/>
      <c r="G31" s="684">
        <f t="shared" si="1"/>
        <v>0</v>
      </c>
      <c r="H31" s="325"/>
      <c r="I31" s="325"/>
      <c r="J31" s="684">
        <f t="shared" si="2"/>
        <v>0</v>
      </c>
      <c r="K31" s="325">
        <v>0</v>
      </c>
      <c r="L31" s="325"/>
      <c r="M31" s="325"/>
      <c r="N31" s="684">
        <f t="shared" si="3"/>
        <v>0</v>
      </c>
      <c r="O31" s="325"/>
      <c r="P31" s="325"/>
      <c r="Q31" s="684">
        <f t="shared" si="8"/>
        <v>0</v>
      </c>
      <c r="R31" s="685">
        <f t="shared" si="9"/>
        <v>0</v>
      </c>
    </row>
    <row r="32" spans="1:18" ht="15.75">
      <c r="A32" s="328"/>
      <c r="B32" s="319" t="s">
        <v>113</v>
      </c>
      <c r="C32" s="152" t="s">
        <v>565</v>
      </c>
      <c r="D32" s="325">
        <v>3289</v>
      </c>
      <c r="E32" s="325">
        <v>1153</v>
      </c>
      <c r="F32" s="325"/>
      <c r="G32" s="684">
        <f t="shared" si="1"/>
        <v>4442</v>
      </c>
      <c r="H32" s="325"/>
      <c r="I32" s="325"/>
      <c r="J32" s="684">
        <f t="shared" si="2"/>
        <v>4442</v>
      </c>
      <c r="K32" s="325">
        <v>0</v>
      </c>
      <c r="L32" s="325"/>
      <c r="M32" s="325"/>
      <c r="N32" s="684">
        <f t="shared" si="3"/>
        <v>0</v>
      </c>
      <c r="O32" s="325"/>
      <c r="P32" s="325"/>
      <c r="Q32" s="684">
        <f t="shared" si="8"/>
        <v>0</v>
      </c>
      <c r="R32" s="685">
        <f t="shared" si="9"/>
        <v>4442</v>
      </c>
    </row>
    <row r="33" spans="1:18" ht="15.75">
      <c r="A33" s="328"/>
      <c r="B33" s="319" t="s">
        <v>115</v>
      </c>
      <c r="C33" s="152" t="s">
        <v>566</v>
      </c>
      <c r="D33" s="325">
        <v>0</v>
      </c>
      <c r="E33" s="325"/>
      <c r="F33" s="325"/>
      <c r="G33" s="684">
        <f t="shared" si="1"/>
        <v>0</v>
      </c>
      <c r="H33" s="325"/>
      <c r="I33" s="325"/>
      <c r="J33" s="684">
        <f t="shared" si="2"/>
        <v>0</v>
      </c>
      <c r="K33" s="325">
        <v>0</v>
      </c>
      <c r="L33" s="325"/>
      <c r="M33" s="325"/>
      <c r="N33" s="684">
        <f t="shared" si="3"/>
        <v>0</v>
      </c>
      <c r="O33" s="325"/>
      <c r="P33" s="325"/>
      <c r="Q33" s="684">
        <f t="shared" si="8"/>
        <v>0</v>
      </c>
      <c r="R33" s="685">
        <f t="shared" si="9"/>
        <v>0</v>
      </c>
    </row>
    <row r="34" spans="1:18" ht="15.75">
      <c r="A34" s="328" t="s">
        <v>524</v>
      </c>
      <c r="B34" s="323" t="s">
        <v>567</v>
      </c>
      <c r="C34" s="152" t="s">
        <v>568</v>
      </c>
      <c r="D34" s="687">
        <v>0</v>
      </c>
      <c r="E34" s="687">
        <f aca="true" t="shared" si="10" ref="E34:P34">SUM(E35:E38)</f>
        <v>0</v>
      </c>
      <c r="F34" s="687">
        <f t="shared" si="10"/>
        <v>0</v>
      </c>
      <c r="G34" s="684">
        <f t="shared" si="1"/>
        <v>0</v>
      </c>
      <c r="H34" s="687">
        <f t="shared" si="10"/>
        <v>0</v>
      </c>
      <c r="I34" s="687">
        <f t="shared" si="10"/>
        <v>0</v>
      </c>
      <c r="J34" s="684">
        <f t="shared" si="2"/>
        <v>0</v>
      </c>
      <c r="K34" s="687">
        <v>0</v>
      </c>
      <c r="L34" s="687">
        <f t="shared" si="10"/>
        <v>0</v>
      </c>
      <c r="M34" s="687">
        <f t="shared" si="10"/>
        <v>0</v>
      </c>
      <c r="N34" s="684">
        <f t="shared" si="3"/>
        <v>0</v>
      </c>
      <c r="O34" s="687">
        <f t="shared" si="10"/>
        <v>0</v>
      </c>
      <c r="P34" s="687">
        <f t="shared" si="10"/>
        <v>0</v>
      </c>
      <c r="Q34" s="684">
        <f t="shared" si="8"/>
        <v>0</v>
      </c>
      <c r="R34" s="685">
        <f t="shared" si="9"/>
        <v>0</v>
      </c>
    </row>
    <row r="35" spans="1:18" ht="15.75">
      <c r="A35" s="328"/>
      <c r="B35" s="319" t="s">
        <v>121</v>
      </c>
      <c r="C35" s="152" t="s">
        <v>569</v>
      </c>
      <c r="D35" s="325">
        <v>0</v>
      </c>
      <c r="E35" s="325"/>
      <c r="F35" s="325"/>
      <c r="G35" s="684">
        <f t="shared" si="1"/>
        <v>0</v>
      </c>
      <c r="H35" s="325"/>
      <c r="I35" s="325"/>
      <c r="J35" s="684">
        <f t="shared" si="2"/>
        <v>0</v>
      </c>
      <c r="K35" s="325">
        <v>0</v>
      </c>
      <c r="L35" s="325"/>
      <c r="M35" s="325"/>
      <c r="N35" s="684">
        <f t="shared" si="3"/>
        <v>0</v>
      </c>
      <c r="O35" s="325"/>
      <c r="P35" s="325"/>
      <c r="Q35" s="684">
        <f t="shared" si="8"/>
        <v>0</v>
      </c>
      <c r="R35" s="685">
        <f t="shared" si="9"/>
        <v>0</v>
      </c>
    </row>
    <row r="36" spans="1:18" ht="15.75">
      <c r="A36" s="328"/>
      <c r="B36" s="319" t="s">
        <v>570</v>
      </c>
      <c r="C36" s="152" t="s">
        <v>571</v>
      </c>
      <c r="D36" s="325">
        <v>0</v>
      </c>
      <c r="E36" s="325"/>
      <c r="F36" s="325"/>
      <c r="G36" s="684">
        <f t="shared" si="1"/>
        <v>0</v>
      </c>
      <c r="H36" s="325"/>
      <c r="I36" s="325"/>
      <c r="J36" s="684">
        <f t="shared" si="2"/>
        <v>0</v>
      </c>
      <c r="K36" s="325">
        <v>0</v>
      </c>
      <c r="L36" s="325"/>
      <c r="M36" s="325"/>
      <c r="N36" s="684">
        <f t="shared" si="3"/>
        <v>0</v>
      </c>
      <c r="O36" s="325"/>
      <c r="P36" s="325"/>
      <c r="Q36" s="684">
        <f t="shared" si="8"/>
        <v>0</v>
      </c>
      <c r="R36" s="685">
        <f t="shared" si="9"/>
        <v>0</v>
      </c>
    </row>
    <row r="37" spans="1:18" ht="15.75">
      <c r="A37" s="328"/>
      <c r="B37" s="319" t="s">
        <v>572</v>
      </c>
      <c r="C37" s="152" t="s">
        <v>573</v>
      </c>
      <c r="D37" s="325">
        <v>0</v>
      </c>
      <c r="E37" s="325"/>
      <c r="F37" s="325"/>
      <c r="G37" s="684">
        <f t="shared" si="1"/>
        <v>0</v>
      </c>
      <c r="H37" s="325"/>
      <c r="I37" s="325"/>
      <c r="J37" s="684">
        <f t="shared" si="2"/>
        <v>0</v>
      </c>
      <c r="K37" s="325">
        <v>0</v>
      </c>
      <c r="L37" s="325"/>
      <c r="M37" s="325"/>
      <c r="N37" s="684">
        <f t="shared" si="3"/>
        <v>0</v>
      </c>
      <c r="O37" s="325"/>
      <c r="P37" s="325"/>
      <c r="Q37" s="684">
        <f t="shared" si="8"/>
        <v>0</v>
      </c>
      <c r="R37" s="685">
        <f t="shared" si="9"/>
        <v>0</v>
      </c>
    </row>
    <row r="38" spans="1:18" ht="15.75">
      <c r="A38" s="328"/>
      <c r="B38" s="319" t="s">
        <v>574</v>
      </c>
      <c r="C38" s="152" t="s">
        <v>575</v>
      </c>
      <c r="D38" s="325">
        <v>0</v>
      </c>
      <c r="E38" s="325"/>
      <c r="F38" s="325"/>
      <c r="G38" s="684">
        <f t="shared" si="1"/>
        <v>0</v>
      </c>
      <c r="H38" s="325"/>
      <c r="I38" s="325"/>
      <c r="J38" s="684">
        <f t="shared" si="2"/>
        <v>0</v>
      </c>
      <c r="K38" s="325">
        <v>0</v>
      </c>
      <c r="L38" s="325"/>
      <c r="M38" s="325"/>
      <c r="N38" s="684">
        <f t="shared" si="3"/>
        <v>0</v>
      </c>
      <c r="O38" s="325"/>
      <c r="P38" s="325"/>
      <c r="Q38" s="684">
        <f t="shared" si="8"/>
        <v>0</v>
      </c>
      <c r="R38" s="685">
        <f t="shared" si="9"/>
        <v>0</v>
      </c>
    </row>
    <row r="39" spans="1:18" ht="15.75">
      <c r="A39" s="328" t="s">
        <v>527</v>
      </c>
      <c r="B39" s="319" t="s">
        <v>542</v>
      </c>
      <c r="C39" s="152" t="s">
        <v>576</v>
      </c>
      <c r="D39" s="325">
        <v>0</v>
      </c>
      <c r="E39" s="325"/>
      <c r="F39" s="325"/>
      <c r="G39" s="684">
        <f t="shared" si="1"/>
        <v>0</v>
      </c>
      <c r="H39" s="325"/>
      <c r="I39" s="325"/>
      <c r="J39" s="684">
        <f t="shared" si="2"/>
        <v>0</v>
      </c>
      <c r="K39" s="325">
        <v>0</v>
      </c>
      <c r="L39" s="325"/>
      <c r="M39" s="325"/>
      <c r="N39" s="684">
        <f t="shared" si="3"/>
        <v>0</v>
      </c>
      <c r="O39" s="325"/>
      <c r="P39" s="325"/>
      <c r="Q39" s="684">
        <f t="shared" si="8"/>
        <v>0</v>
      </c>
      <c r="R39" s="685">
        <f t="shared" si="9"/>
        <v>0</v>
      </c>
    </row>
    <row r="40" spans="1:18" ht="15.75">
      <c r="A40" s="328"/>
      <c r="B40" s="320" t="s">
        <v>577</v>
      </c>
      <c r="C40" s="156" t="s">
        <v>578</v>
      </c>
      <c r="D40" s="686">
        <v>3290</v>
      </c>
      <c r="E40" s="686">
        <f aca="true" t="shared" si="11" ref="E40:P40">E29+E34+E39</f>
        <v>1153</v>
      </c>
      <c r="F40" s="686">
        <f t="shared" si="11"/>
        <v>0</v>
      </c>
      <c r="G40" s="684">
        <f t="shared" si="1"/>
        <v>4443</v>
      </c>
      <c r="H40" s="686">
        <f t="shared" si="11"/>
        <v>0</v>
      </c>
      <c r="I40" s="686">
        <f t="shared" si="11"/>
        <v>0</v>
      </c>
      <c r="J40" s="684">
        <f t="shared" si="2"/>
        <v>4443</v>
      </c>
      <c r="K40" s="686">
        <v>0</v>
      </c>
      <c r="L40" s="686">
        <f t="shared" si="11"/>
        <v>0</v>
      </c>
      <c r="M40" s="686">
        <f t="shared" si="11"/>
        <v>0</v>
      </c>
      <c r="N40" s="684">
        <f t="shared" si="3"/>
        <v>0</v>
      </c>
      <c r="O40" s="686">
        <f t="shared" si="11"/>
        <v>0</v>
      </c>
      <c r="P40" s="686">
        <f t="shared" si="11"/>
        <v>0</v>
      </c>
      <c r="Q40" s="684">
        <f t="shared" si="8"/>
        <v>0</v>
      </c>
      <c r="R40" s="685">
        <f t="shared" si="9"/>
        <v>4443</v>
      </c>
    </row>
    <row r="41" spans="1:18" ht="15.75">
      <c r="A41" s="329" t="s">
        <v>579</v>
      </c>
      <c r="B41" s="324" t="s">
        <v>580</v>
      </c>
      <c r="C41" s="156" t="s">
        <v>581</v>
      </c>
      <c r="D41" s="325">
        <v>0</v>
      </c>
      <c r="E41" s="325"/>
      <c r="F41" s="325"/>
      <c r="G41" s="684">
        <f t="shared" si="1"/>
        <v>0</v>
      </c>
      <c r="H41" s="325"/>
      <c r="I41" s="325"/>
      <c r="J41" s="684">
        <f t="shared" si="2"/>
        <v>0</v>
      </c>
      <c r="K41" s="325">
        <v>0</v>
      </c>
      <c r="L41" s="325"/>
      <c r="M41" s="325"/>
      <c r="N41" s="684">
        <f t="shared" si="3"/>
        <v>0</v>
      </c>
      <c r="O41" s="325"/>
      <c r="P41" s="325"/>
      <c r="Q41" s="684">
        <f t="shared" si="8"/>
        <v>0</v>
      </c>
      <c r="R41" s="685">
        <f t="shared" si="9"/>
        <v>0</v>
      </c>
    </row>
    <row r="42" spans="1:18" ht="16.5" thickBot="1">
      <c r="A42" s="331"/>
      <c r="B42" s="332" t="s">
        <v>582</v>
      </c>
      <c r="C42" s="333" t="s">
        <v>583</v>
      </c>
      <c r="D42" s="696">
        <v>132869</v>
      </c>
      <c r="E42" s="696">
        <f>E19+E20+E21+E27+E40+E41</f>
        <v>1795</v>
      </c>
      <c r="F42" s="696">
        <f aca="true" t="shared" si="12" ref="F42:R42">F19+F20+F21+F27+F40+F41</f>
        <v>725</v>
      </c>
      <c r="G42" s="696">
        <f t="shared" si="12"/>
        <v>136109</v>
      </c>
      <c r="H42" s="696">
        <f t="shared" si="12"/>
        <v>0</v>
      </c>
      <c r="I42" s="696">
        <f t="shared" si="12"/>
        <v>0</v>
      </c>
      <c r="J42" s="696">
        <f t="shared" si="12"/>
        <v>136109</v>
      </c>
      <c r="K42" s="696">
        <v>39354</v>
      </c>
      <c r="L42" s="696">
        <f t="shared" si="12"/>
        <v>1033</v>
      </c>
      <c r="M42" s="696">
        <f t="shared" si="12"/>
        <v>343</v>
      </c>
      <c r="N42" s="696">
        <f t="shared" si="12"/>
        <v>42085</v>
      </c>
      <c r="O42" s="696">
        <f t="shared" si="12"/>
        <v>0</v>
      </c>
      <c r="P42" s="696">
        <f t="shared" si="12"/>
        <v>0</v>
      </c>
      <c r="Q42" s="696">
        <f t="shared" si="12"/>
        <v>42085</v>
      </c>
      <c r="R42" s="697">
        <f t="shared" si="12"/>
        <v>94024</v>
      </c>
    </row>
    <row r="43" spans="1:18" ht="15.75">
      <c r="A43" s="505"/>
      <c r="B43" s="505"/>
      <c r="C43" s="505"/>
      <c r="D43" s="506"/>
      <c r="E43" s="506"/>
      <c r="F43" s="506"/>
      <c r="G43" s="507"/>
      <c r="H43" s="507"/>
      <c r="I43" s="507"/>
      <c r="J43" s="507"/>
      <c r="K43" s="507"/>
      <c r="L43" s="507"/>
      <c r="M43" s="507"/>
      <c r="N43" s="507"/>
      <c r="O43" s="507"/>
      <c r="P43" s="507"/>
      <c r="Q43" s="507"/>
      <c r="R43" s="507"/>
    </row>
    <row r="44" spans="1:18" ht="15.75">
      <c r="A44" s="505"/>
      <c r="B44" s="505" t="s">
        <v>584</v>
      </c>
      <c r="C44" s="505"/>
      <c r="D44" s="508"/>
      <c r="E44" s="508"/>
      <c r="F44" s="508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</row>
    <row r="45" spans="1:18" ht="15.75">
      <c r="A45" s="505"/>
      <c r="B45" s="677" t="s">
        <v>977</v>
      </c>
      <c r="C45" s="699">
        <f>pdeReportingDate</f>
        <v>43214</v>
      </c>
      <c r="D45" s="699"/>
      <c r="E45" s="699"/>
      <c r="F45" s="699"/>
      <c r="G45" s="699"/>
      <c r="H45" s="699"/>
      <c r="I45" s="699"/>
      <c r="J45" s="509"/>
      <c r="K45" s="509"/>
      <c r="L45" s="509"/>
      <c r="M45" s="509"/>
      <c r="N45" s="509"/>
      <c r="O45" s="509"/>
      <c r="P45" s="509"/>
      <c r="Q45" s="509"/>
      <c r="R45" s="509"/>
    </row>
    <row r="46" spans="2:9" ht="15.75">
      <c r="B46" s="677"/>
      <c r="C46" s="52"/>
      <c r="D46" s="52"/>
      <c r="E46" s="52"/>
      <c r="F46" s="52"/>
      <c r="G46" s="52"/>
      <c r="H46" s="52"/>
      <c r="I46" s="52"/>
    </row>
    <row r="47" spans="2:9" ht="15.75">
      <c r="B47" s="678" t="s">
        <v>8</v>
      </c>
      <c r="C47" s="700" t="str">
        <f>authorName</f>
        <v>Людмила Стамова</v>
      </c>
      <c r="D47" s="700"/>
      <c r="E47" s="700"/>
      <c r="F47" s="700"/>
      <c r="G47" s="700"/>
      <c r="H47" s="700"/>
      <c r="I47" s="700"/>
    </row>
    <row r="48" spans="2:9" ht="15.75">
      <c r="B48" s="678"/>
      <c r="C48" s="80"/>
      <c r="D48" s="80"/>
      <c r="E48" s="80"/>
      <c r="F48" s="80"/>
      <c r="G48" s="80"/>
      <c r="H48" s="80"/>
      <c r="I48" s="80"/>
    </row>
    <row r="49" spans="2:9" ht="15.75">
      <c r="B49" s="678" t="s">
        <v>920</v>
      </c>
      <c r="C49" s="701"/>
      <c r="D49" s="701"/>
      <c r="E49" s="701"/>
      <c r="F49" s="701"/>
      <c r="G49" s="701"/>
      <c r="H49" s="701"/>
      <c r="I49" s="701"/>
    </row>
    <row r="50" spans="2:9" ht="15.75" customHeight="1">
      <c r="B50" s="679"/>
      <c r="C50" s="698" t="s">
        <v>994</v>
      </c>
      <c r="D50" s="698"/>
      <c r="E50" s="698"/>
      <c r="F50" s="698"/>
      <c r="G50" s="557"/>
      <c r="H50" s="45"/>
      <c r="I50" s="42"/>
    </row>
    <row r="51" spans="2:9" ht="15.75">
      <c r="B51" s="679"/>
      <c r="C51" s="698" t="s">
        <v>979</v>
      </c>
      <c r="D51" s="698"/>
      <c r="E51" s="698"/>
      <c r="F51" s="698"/>
      <c r="G51" s="557"/>
      <c r="H51" s="45"/>
      <c r="I51" s="42"/>
    </row>
    <row r="52" spans="2:9" ht="15.75">
      <c r="B52" s="679"/>
      <c r="C52" s="698" t="s">
        <v>979</v>
      </c>
      <c r="D52" s="698"/>
      <c r="E52" s="698"/>
      <c r="F52" s="698"/>
      <c r="G52" s="557"/>
      <c r="H52" s="45"/>
      <c r="I52" s="42"/>
    </row>
    <row r="53" spans="2:9" ht="15.75">
      <c r="B53" s="679"/>
      <c r="C53" s="698" t="s">
        <v>979</v>
      </c>
      <c r="D53" s="698"/>
      <c r="E53" s="698"/>
      <c r="F53" s="698"/>
      <c r="G53" s="557"/>
      <c r="H53" s="45"/>
      <c r="I53" s="42"/>
    </row>
    <row r="54" spans="2:9" ht="15.75">
      <c r="B54" s="679"/>
      <c r="C54" s="698"/>
      <c r="D54" s="698"/>
      <c r="E54" s="698"/>
      <c r="F54" s="698"/>
      <c r="G54" s="557"/>
      <c r="H54" s="45"/>
      <c r="I54" s="42"/>
    </row>
    <row r="55" spans="2:9" ht="15.75">
      <c r="B55" s="679"/>
      <c r="C55" s="698"/>
      <c r="D55" s="698"/>
      <c r="E55" s="698"/>
      <c r="F55" s="698"/>
      <c r="G55" s="557"/>
      <c r="H55" s="45"/>
      <c r="I55" s="42"/>
    </row>
    <row r="56" spans="2:9" ht="15.75">
      <c r="B56" s="679"/>
      <c r="C56" s="698"/>
      <c r="D56" s="698"/>
      <c r="E56" s="698"/>
      <c r="F56" s="698"/>
      <c r="G56" s="55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19">
      <selection activeCell="H103" sqref="H10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31.03.2018 г.</v>
      </c>
      <c r="B5" s="47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8" t="s">
        <v>453</v>
      </c>
      <c r="B8" s="730" t="s">
        <v>11</v>
      </c>
      <c r="C8" s="726" t="s">
        <v>587</v>
      </c>
      <c r="D8" s="348" t="s">
        <v>588</v>
      </c>
      <c r="E8" s="349"/>
      <c r="F8" s="127"/>
    </row>
    <row r="9" spans="1:6" s="128" customFormat="1" ht="15.75">
      <c r="A9" s="729"/>
      <c r="B9" s="731"/>
      <c r="C9" s="727"/>
      <c r="D9" s="131" t="s">
        <v>589</v>
      </c>
      <c r="E9" s="350" t="s">
        <v>590</v>
      </c>
      <c r="F9" s="127"/>
    </row>
    <row r="10" spans="1:6" s="128" customFormat="1" ht="16.5" thickBot="1">
      <c r="A10" s="412" t="s">
        <v>17</v>
      </c>
      <c r="B10" s="413" t="s">
        <v>18</v>
      </c>
      <c r="C10" s="414">
        <v>1</v>
      </c>
      <c r="D10" s="414">
        <v>2</v>
      </c>
      <c r="E10" s="430">
        <v>3</v>
      </c>
      <c r="F10" s="127"/>
    </row>
    <row r="11" spans="1:6" ht="16.5" thickBot="1">
      <c r="A11" s="358" t="s">
        <v>591</v>
      </c>
      <c r="B11" s="359" t="s">
        <v>592</v>
      </c>
      <c r="C11" s="360"/>
      <c r="D11" s="360"/>
      <c r="E11" s="361">
        <f>C11-D11</f>
        <v>0</v>
      </c>
      <c r="F11" s="133"/>
    </row>
    <row r="12" spans="1:6" ht="15.75">
      <c r="A12" s="356" t="s">
        <v>593</v>
      </c>
      <c r="B12" s="347"/>
      <c r="C12" s="366"/>
      <c r="D12" s="366"/>
      <c r="E12" s="357"/>
      <c r="F12" s="133"/>
    </row>
    <row r="13" spans="1:6" ht="15.75">
      <c r="A13" s="353" t="s">
        <v>594</v>
      </c>
      <c r="B13" s="135" t="s">
        <v>595</v>
      </c>
      <c r="C13" s="345">
        <f>SUM(C14:C16)</f>
        <v>0</v>
      </c>
      <c r="D13" s="345">
        <f>SUM(D14:D16)</f>
        <v>0</v>
      </c>
      <c r="E13" s="352">
        <f>SUM(E14:E16)</f>
        <v>0</v>
      </c>
      <c r="F13" s="133"/>
    </row>
    <row r="14" spans="1:6" ht="15.75">
      <c r="A14" s="353" t="s">
        <v>596</v>
      </c>
      <c r="B14" s="135" t="s">
        <v>597</v>
      </c>
      <c r="C14" s="351">
        <f>'1-Баланс'!C48</f>
        <v>0</v>
      </c>
      <c r="D14" s="351"/>
      <c r="E14" s="352">
        <f aca="true" t="shared" si="0" ref="E14:E44">C14-D14</f>
        <v>0</v>
      </c>
      <c r="F14" s="133"/>
    </row>
    <row r="15" spans="1:6" ht="15.75">
      <c r="A15" s="353" t="s">
        <v>598</v>
      </c>
      <c r="B15" s="135" t="s">
        <v>599</v>
      </c>
      <c r="C15" s="351"/>
      <c r="D15" s="351"/>
      <c r="E15" s="352">
        <f t="shared" si="0"/>
        <v>0</v>
      </c>
      <c r="F15" s="133"/>
    </row>
    <row r="16" spans="1:6" ht="15.75">
      <c r="A16" s="353" t="s">
        <v>600</v>
      </c>
      <c r="B16" s="135" t="s">
        <v>601</v>
      </c>
      <c r="C16" s="351"/>
      <c r="D16" s="351"/>
      <c r="E16" s="352">
        <f t="shared" si="0"/>
        <v>0</v>
      </c>
      <c r="F16" s="133"/>
    </row>
    <row r="17" spans="1:6" ht="15.75">
      <c r="A17" s="353" t="s">
        <v>602</v>
      </c>
      <c r="B17" s="135" t="s">
        <v>603</v>
      </c>
      <c r="C17" s="351"/>
      <c r="D17" s="351"/>
      <c r="E17" s="352">
        <f t="shared" si="0"/>
        <v>0</v>
      </c>
      <c r="F17" s="133"/>
    </row>
    <row r="18" spans="1:6" ht="15.75">
      <c r="A18" s="353" t="s">
        <v>604</v>
      </c>
      <c r="B18" s="135" t="s">
        <v>605</v>
      </c>
      <c r="C18" s="345">
        <f>+C19+C20</f>
        <v>0</v>
      </c>
      <c r="D18" s="345">
        <f>+D19+D20</f>
        <v>0</v>
      </c>
      <c r="E18" s="352">
        <f t="shared" si="0"/>
        <v>0</v>
      </c>
      <c r="F18" s="133"/>
    </row>
    <row r="19" spans="1:6" ht="15.75">
      <c r="A19" s="353" t="s">
        <v>606</v>
      </c>
      <c r="B19" s="135" t="s">
        <v>607</v>
      </c>
      <c r="C19" s="351"/>
      <c r="D19" s="351"/>
      <c r="E19" s="352">
        <f t="shared" si="0"/>
        <v>0</v>
      </c>
      <c r="F19" s="133"/>
    </row>
    <row r="20" spans="1:6" ht="15.75">
      <c r="A20" s="353" t="s">
        <v>600</v>
      </c>
      <c r="B20" s="135" t="s">
        <v>608</v>
      </c>
      <c r="C20" s="351"/>
      <c r="D20" s="351"/>
      <c r="E20" s="352">
        <f t="shared" si="0"/>
        <v>0</v>
      </c>
      <c r="F20" s="133"/>
    </row>
    <row r="21" spans="1:6" ht="16.5" thickBot="1">
      <c r="A21" s="367" t="s">
        <v>609</v>
      </c>
      <c r="B21" s="368" t="s">
        <v>610</v>
      </c>
      <c r="C21" s="423">
        <f>C13+C17+C18</f>
        <v>0</v>
      </c>
      <c r="D21" s="423">
        <f>D13+D17+D18</f>
        <v>0</v>
      </c>
      <c r="E21" s="424">
        <f>E13+E17+E18</f>
        <v>0</v>
      </c>
      <c r="F21" s="133"/>
    </row>
    <row r="22" spans="1:6" ht="15.75">
      <c r="A22" s="356" t="s">
        <v>611</v>
      </c>
      <c r="B22" s="347"/>
      <c r="C22" s="370"/>
      <c r="D22" s="366"/>
      <c r="E22" s="357">
        <f t="shared" si="0"/>
        <v>0</v>
      </c>
      <c r="F22" s="133"/>
    </row>
    <row r="23" spans="1:6" ht="15.75">
      <c r="A23" s="353" t="s">
        <v>612</v>
      </c>
      <c r="B23" s="132" t="s">
        <v>613</v>
      </c>
      <c r="C23" s="426"/>
      <c r="D23" s="426"/>
      <c r="E23" s="425">
        <f t="shared" si="0"/>
        <v>0</v>
      </c>
      <c r="F23" s="133"/>
    </row>
    <row r="24" spans="1:6" ht="16.5" thickBot="1">
      <c r="A24" s="371"/>
      <c r="B24" s="354"/>
      <c r="C24" s="372"/>
      <c r="D24" s="355"/>
      <c r="E24" s="373"/>
      <c r="F24" s="133"/>
    </row>
    <row r="25" spans="1:6" ht="15.75">
      <c r="A25" s="362" t="s">
        <v>614</v>
      </c>
      <c r="B25" s="369"/>
      <c r="C25" s="363"/>
      <c r="D25" s="364"/>
      <c r="E25" s="365"/>
      <c r="F25" s="133"/>
    </row>
    <row r="26" spans="1:6" ht="15.75">
      <c r="A26" s="353" t="s">
        <v>615</v>
      </c>
      <c r="B26" s="135" t="s">
        <v>616</v>
      </c>
      <c r="C26" s="345">
        <f>SUM(C27:C29)</f>
        <v>20292</v>
      </c>
      <c r="D26" s="345">
        <f>SUM(D27:D29)</f>
        <v>20292</v>
      </c>
      <c r="E26" s="352">
        <f>SUM(E27:E29)</f>
        <v>0</v>
      </c>
      <c r="F26" s="133"/>
    </row>
    <row r="27" spans="1:6" ht="15.75">
      <c r="A27" s="353" t="s">
        <v>617</v>
      </c>
      <c r="B27" s="135" t="s">
        <v>618</v>
      </c>
      <c r="C27" s="351">
        <v>794</v>
      </c>
      <c r="D27" s="351">
        <f>C27</f>
        <v>794</v>
      </c>
      <c r="E27" s="352">
        <f t="shared" si="0"/>
        <v>0</v>
      </c>
      <c r="F27" s="133"/>
    </row>
    <row r="28" spans="1:6" ht="15.75">
      <c r="A28" s="353" t="s">
        <v>619</v>
      </c>
      <c r="B28" s="135" t="s">
        <v>620</v>
      </c>
      <c r="C28" s="351">
        <f>'1-Баланс'!C68-C27</f>
        <v>19498</v>
      </c>
      <c r="D28" s="351">
        <f>C28</f>
        <v>19498</v>
      </c>
      <c r="E28" s="352">
        <f t="shared" si="0"/>
        <v>0</v>
      </c>
      <c r="F28" s="133"/>
    </row>
    <row r="29" spans="1:6" ht="15.75">
      <c r="A29" s="353" t="s">
        <v>621</v>
      </c>
      <c r="B29" s="135" t="s">
        <v>622</v>
      </c>
      <c r="C29" s="351"/>
      <c r="D29" s="351">
        <f aca="true" t="shared" si="1" ref="D29:D34">C29</f>
        <v>0</v>
      </c>
      <c r="E29" s="352">
        <f t="shared" si="0"/>
        <v>0</v>
      </c>
      <c r="F29" s="133"/>
    </row>
    <row r="30" spans="1:6" ht="15.75">
      <c r="A30" s="353" t="s">
        <v>623</v>
      </c>
      <c r="B30" s="135" t="s">
        <v>624</v>
      </c>
      <c r="C30" s="351">
        <f>'1-Баланс'!C69</f>
        <v>6322</v>
      </c>
      <c r="D30" s="351">
        <f t="shared" si="1"/>
        <v>6322</v>
      </c>
      <c r="E30" s="352">
        <f t="shared" si="0"/>
        <v>0</v>
      </c>
      <c r="F30" s="133"/>
    </row>
    <row r="31" spans="1:6" ht="15.75">
      <c r="A31" s="353" t="s">
        <v>625</v>
      </c>
      <c r="B31" s="135" t="s">
        <v>626</v>
      </c>
      <c r="C31" s="351">
        <f>'1-Баланс'!C70</f>
        <v>1357</v>
      </c>
      <c r="D31" s="351">
        <f t="shared" si="1"/>
        <v>1357</v>
      </c>
      <c r="E31" s="352">
        <f t="shared" si="0"/>
        <v>0</v>
      </c>
      <c r="F31" s="133"/>
    </row>
    <row r="32" spans="1:6" ht="15.75">
      <c r="A32" s="353" t="s">
        <v>627</v>
      </c>
      <c r="B32" s="135" t="s">
        <v>628</v>
      </c>
      <c r="C32" s="351"/>
      <c r="D32" s="351">
        <f t="shared" si="1"/>
        <v>0</v>
      </c>
      <c r="E32" s="352">
        <f t="shared" si="0"/>
        <v>0</v>
      </c>
      <c r="F32" s="133"/>
    </row>
    <row r="33" spans="1:6" ht="15.75">
      <c r="A33" s="353" t="s">
        <v>629</v>
      </c>
      <c r="B33" s="135" t="s">
        <v>630</v>
      </c>
      <c r="C33" s="351">
        <v>116</v>
      </c>
      <c r="D33" s="351">
        <f t="shared" si="1"/>
        <v>116</v>
      </c>
      <c r="E33" s="352">
        <f t="shared" si="0"/>
        <v>0</v>
      </c>
      <c r="F33" s="133"/>
    </row>
    <row r="34" spans="1:6" ht="15.75">
      <c r="A34" s="353" t="s">
        <v>631</v>
      </c>
      <c r="B34" s="135" t="s">
        <v>632</v>
      </c>
      <c r="C34" s="351">
        <f>'1-Баланс'!C72-'Справка 7'!C33</f>
        <v>533</v>
      </c>
      <c r="D34" s="351">
        <f t="shared" si="1"/>
        <v>533</v>
      </c>
      <c r="E34" s="352">
        <f t="shared" si="0"/>
        <v>0</v>
      </c>
      <c r="F34" s="133"/>
    </row>
    <row r="35" spans="1:6" ht="15.75">
      <c r="A35" s="353" t="s">
        <v>633</v>
      </c>
      <c r="B35" s="135" t="s">
        <v>634</v>
      </c>
      <c r="C35" s="345">
        <f>SUM(C36:C39)</f>
        <v>372</v>
      </c>
      <c r="D35" s="345">
        <f>SUM(D36:D39)</f>
        <v>372</v>
      </c>
      <c r="E35" s="352">
        <f>SUM(E36:E39)</f>
        <v>0</v>
      </c>
      <c r="F35" s="133"/>
    </row>
    <row r="36" spans="1:6" ht="15.75">
      <c r="A36" s="353" t="s">
        <v>635</v>
      </c>
      <c r="B36" s="135" t="s">
        <v>636</v>
      </c>
      <c r="C36" s="351">
        <v>149</v>
      </c>
      <c r="D36" s="351">
        <f>C36</f>
        <v>149</v>
      </c>
      <c r="E36" s="352">
        <f t="shared" si="0"/>
        <v>0</v>
      </c>
      <c r="F36" s="133"/>
    </row>
    <row r="37" spans="1:6" ht="15.75">
      <c r="A37" s="353" t="s">
        <v>637</v>
      </c>
      <c r="B37" s="135" t="s">
        <v>638</v>
      </c>
      <c r="C37" s="351">
        <v>223</v>
      </c>
      <c r="D37" s="351">
        <f>C37</f>
        <v>223</v>
      </c>
      <c r="E37" s="352">
        <f>C37-D37</f>
        <v>0</v>
      </c>
      <c r="F37" s="133"/>
    </row>
    <row r="38" spans="1:6" ht="15.75">
      <c r="A38" s="353" t="s">
        <v>639</v>
      </c>
      <c r="B38" s="135" t="s">
        <v>640</v>
      </c>
      <c r="C38" s="351"/>
      <c r="D38" s="351"/>
      <c r="E38" s="352">
        <f t="shared" si="0"/>
        <v>0</v>
      </c>
      <c r="F38" s="133"/>
    </row>
    <row r="39" spans="1:6" ht="15.75">
      <c r="A39" s="353" t="s">
        <v>641</v>
      </c>
      <c r="B39" s="135" t="s">
        <v>642</v>
      </c>
      <c r="C39" s="351"/>
      <c r="D39" s="351"/>
      <c r="E39" s="352">
        <f t="shared" si="0"/>
        <v>0</v>
      </c>
      <c r="F39" s="133"/>
    </row>
    <row r="40" spans="1:6" ht="15.75">
      <c r="A40" s="353" t="s">
        <v>643</v>
      </c>
      <c r="B40" s="135" t="s">
        <v>644</v>
      </c>
      <c r="C40" s="345">
        <f>SUM(C41:C44)</f>
        <v>211</v>
      </c>
      <c r="D40" s="345">
        <f>SUM(D41:D44)</f>
        <v>211</v>
      </c>
      <c r="E40" s="352">
        <f>SUM(E41:E44)</f>
        <v>0</v>
      </c>
      <c r="F40" s="133"/>
    </row>
    <row r="41" spans="1:6" ht="15.75">
      <c r="A41" s="353" t="s">
        <v>645</v>
      </c>
      <c r="B41" s="135" t="s">
        <v>646</v>
      </c>
      <c r="C41" s="351">
        <v>63</v>
      </c>
      <c r="D41" s="351">
        <f>C41</f>
        <v>63</v>
      </c>
      <c r="E41" s="352">
        <f t="shared" si="0"/>
        <v>0</v>
      </c>
      <c r="F41" s="133"/>
    </row>
    <row r="42" spans="1:6" ht="15.75">
      <c r="A42" s="353" t="s">
        <v>647</v>
      </c>
      <c r="B42" s="135" t="s">
        <v>648</v>
      </c>
      <c r="C42" s="351"/>
      <c r="D42" s="351"/>
      <c r="E42" s="352">
        <f t="shared" si="0"/>
        <v>0</v>
      </c>
      <c r="F42" s="133"/>
    </row>
    <row r="43" spans="1:6" ht="15.75">
      <c r="A43" s="353" t="s">
        <v>649</v>
      </c>
      <c r="B43" s="135" t="s">
        <v>650</v>
      </c>
      <c r="C43" s="351"/>
      <c r="D43" s="351"/>
      <c r="E43" s="352">
        <f t="shared" si="0"/>
        <v>0</v>
      </c>
      <c r="F43" s="133"/>
    </row>
    <row r="44" spans="1:6" ht="15.75">
      <c r="A44" s="353" t="s">
        <v>651</v>
      </c>
      <c r="B44" s="135" t="s">
        <v>652</v>
      </c>
      <c r="C44" s="351">
        <f>'1-Баланс'!C75-'Справка 7'!C41</f>
        <v>148</v>
      </c>
      <c r="D44" s="351">
        <f>C44</f>
        <v>148</v>
      </c>
      <c r="E44" s="352">
        <f t="shared" si="0"/>
        <v>0</v>
      </c>
      <c r="F44" s="133"/>
    </row>
    <row r="45" spans="1:6" ht="16.5" thickBot="1">
      <c r="A45" s="374" t="s">
        <v>653</v>
      </c>
      <c r="B45" s="375" t="s">
        <v>654</v>
      </c>
      <c r="C45" s="421">
        <f>C26+C30+C31+C33+C32+C34+C35+C40</f>
        <v>29203</v>
      </c>
      <c r="D45" s="421">
        <f>D26+D30+D31+D33+D32+D34+D35+D40</f>
        <v>29203</v>
      </c>
      <c r="E45" s="422">
        <f>E26+E30+E31+E33+E32+E34+E35+E40</f>
        <v>0</v>
      </c>
      <c r="F45" s="133"/>
    </row>
    <row r="46" spans="1:6" ht="16.5" thickBot="1">
      <c r="A46" s="376" t="s">
        <v>655</v>
      </c>
      <c r="B46" s="377" t="s">
        <v>656</v>
      </c>
      <c r="C46" s="427">
        <f>C45+C23+C21+C11</f>
        <v>29203</v>
      </c>
      <c r="D46" s="427">
        <f>D45+D23+D21+D11</f>
        <v>29203</v>
      </c>
      <c r="E46" s="42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8" t="s">
        <v>453</v>
      </c>
      <c r="B50" s="730" t="s">
        <v>11</v>
      </c>
      <c r="C50" s="732" t="s">
        <v>658</v>
      </c>
      <c r="D50" s="348" t="s">
        <v>659</v>
      </c>
      <c r="E50" s="348"/>
      <c r="F50" s="734" t="s">
        <v>660</v>
      </c>
    </row>
    <row r="51" spans="1:6" s="128" customFormat="1" ht="18" customHeight="1">
      <c r="A51" s="729"/>
      <c r="B51" s="731"/>
      <c r="C51" s="733"/>
      <c r="D51" s="130" t="s">
        <v>589</v>
      </c>
      <c r="E51" s="130" t="s">
        <v>590</v>
      </c>
      <c r="F51" s="735"/>
    </row>
    <row r="52" spans="1:6" s="128" customFormat="1" ht="16.5" thickBot="1">
      <c r="A52" s="412" t="s">
        <v>17</v>
      </c>
      <c r="B52" s="413" t="s">
        <v>18</v>
      </c>
      <c r="C52" s="414">
        <v>1</v>
      </c>
      <c r="D52" s="414">
        <v>2</v>
      </c>
      <c r="E52" s="429">
        <v>3</v>
      </c>
      <c r="F52" s="415">
        <v>4</v>
      </c>
    </row>
    <row r="53" spans="1:6" ht="15.75">
      <c r="A53" s="356" t="s">
        <v>661</v>
      </c>
      <c r="B53" s="388"/>
      <c r="C53" s="389"/>
      <c r="D53" s="389"/>
      <c r="E53" s="389"/>
      <c r="F53" s="390"/>
    </row>
    <row r="54" spans="1:6" ht="15.75">
      <c r="A54" s="353" t="s">
        <v>662</v>
      </c>
      <c r="B54" s="135" t="s">
        <v>663</v>
      </c>
      <c r="C54" s="138">
        <f>SUM(C55:C57)</f>
        <v>17898</v>
      </c>
      <c r="D54" s="138">
        <f>SUM(D55:D57)</f>
        <v>0</v>
      </c>
      <c r="E54" s="136">
        <f>C54-D54</f>
        <v>17898</v>
      </c>
      <c r="F54" s="380">
        <f>SUM(F55:F57)</f>
        <v>0</v>
      </c>
    </row>
    <row r="55" spans="1:6" ht="15.75">
      <c r="A55" s="353" t="s">
        <v>664</v>
      </c>
      <c r="B55" s="135" t="s">
        <v>665</v>
      </c>
      <c r="C55" s="197">
        <f>'1-Баланс'!G44</f>
        <v>17898</v>
      </c>
      <c r="D55" s="197"/>
      <c r="E55" s="136">
        <f>C55-D55</f>
        <v>17898</v>
      </c>
      <c r="F55" s="196"/>
    </row>
    <row r="56" spans="1:6" ht="15.75">
      <c r="A56" s="353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3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3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1">
        <f>F59+F61</f>
        <v>0</v>
      </c>
    </row>
    <row r="59" spans="1:6" ht="15.75">
      <c r="A59" s="353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2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2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2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3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3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3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3" t="s">
        <v>682</v>
      </c>
      <c r="B66" s="135" t="s">
        <v>683</v>
      </c>
      <c r="C66" s="197">
        <f>'1-Баланс'!G49</f>
        <v>2676</v>
      </c>
      <c r="D66" s="197"/>
      <c r="E66" s="136">
        <f t="shared" si="2"/>
        <v>2676</v>
      </c>
      <c r="F66" s="196"/>
    </row>
    <row r="67" spans="1:6" ht="15.75">
      <c r="A67" s="353" t="s">
        <v>684</v>
      </c>
      <c r="B67" s="135" t="s">
        <v>685</v>
      </c>
      <c r="C67" s="197">
        <v>2350</v>
      </c>
      <c r="D67" s="197"/>
      <c r="E67" s="136">
        <f t="shared" si="2"/>
        <v>2350</v>
      </c>
      <c r="F67" s="196"/>
    </row>
    <row r="68" spans="1:6" ht="16.5" thickBot="1">
      <c r="A68" s="367" t="s">
        <v>686</v>
      </c>
      <c r="B68" s="368" t="s">
        <v>687</v>
      </c>
      <c r="C68" s="418">
        <f>C54+C58+C63+C64+C65+C66</f>
        <v>20574</v>
      </c>
      <c r="D68" s="418">
        <f>D54+D58+D63+D64+D65+D66</f>
        <v>0</v>
      </c>
      <c r="E68" s="419">
        <f t="shared" si="2"/>
        <v>20574</v>
      </c>
      <c r="F68" s="420">
        <f>F54+F58+F63+F64+F65+F66</f>
        <v>0</v>
      </c>
    </row>
    <row r="69" spans="1:6" ht="15.75">
      <c r="A69" s="362" t="s">
        <v>688</v>
      </c>
      <c r="B69" s="129"/>
      <c r="C69" s="385"/>
      <c r="D69" s="385"/>
      <c r="E69" s="386"/>
      <c r="F69" s="387"/>
    </row>
    <row r="70" spans="1:6" ht="15.75">
      <c r="A70" s="353" t="s">
        <v>689</v>
      </c>
      <c r="B70" s="143" t="s">
        <v>690</v>
      </c>
      <c r="C70" s="197">
        <f>'1-Баланс'!G54</f>
        <v>3671</v>
      </c>
      <c r="D70" s="197"/>
      <c r="E70" s="136">
        <f t="shared" si="2"/>
        <v>3671</v>
      </c>
      <c r="F70" s="196"/>
    </row>
    <row r="71" spans="1:6" ht="16.5" thickBot="1">
      <c r="A71" s="391"/>
      <c r="B71" s="126"/>
      <c r="C71" s="392"/>
      <c r="D71" s="392"/>
      <c r="E71" s="393"/>
      <c r="F71" s="394"/>
    </row>
    <row r="72" spans="1:6" ht="15.75">
      <c r="A72" s="356" t="s">
        <v>691</v>
      </c>
      <c r="B72" s="388"/>
      <c r="C72" s="397"/>
      <c r="D72" s="397"/>
      <c r="E72" s="398"/>
      <c r="F72" s="399"/>
    </row>
    <row r="73" spans="1:6" ht="15.75">
      <c r="A73" s="353" t="s">
        <v>662</v>
      </c>
      <c r="B73" s="135" t="s">
        <v>692</v>
      </c>
      <c r="C73" s="137">
        <f>SUM(C74:C76)</f>
        <v>353</v>
      </c>
      <c r="D73" s="137">
        <f>SUM(D74:D76)</f>
        <v>353</v>
      </c>
      <c r="E73" s="137">
        <f>SUM(E74:E76)</f>
        <v>0</v>
      </c>
      <c r="F73" s="383">
        <f>SUM(F74:F76)</f>
        <v>0</v>
      </c>
    </row>
    <row r="74" spans="1:6" ht="15.75">
      <c r="A74" s="353" t="s">
        <v>693</v>
      </c>
      <c r="B74" s="135" t="s">
        <v>694</v>
      </c>
      <c r="C74" s="197">
        <f>'1-Баланс'!G62</f>
        <v>353</v>
      </c>
      <c r="D74" s="197">
        <f>C74</f>
        <v>353</v>
      </c>
      <c r="E74" s="136">
        <f t="shared" si="2"/>
        <v>0</v>
      </c>
      <c r="F74" s="196"/>
    </row>
    <row r="75" spans="1:6" ht="15.75">
      <c r="A75" s="353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4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3" t="s">
        <v>669</v>
      </c>
      <c r="B77" s="135" t="s">
        <v>699</v>
      </c>
      <c r="C77" s="138">
        <f>C78+C80</f>
        <v>25504</v>
      </c>
      <c r="D77" s="138">
        <f>D78+D80</f>
        <v>25504</v>
      </c>
      <c r="E77" s="138">
        <f>E78+E80</f>
        <v>0</v>
      </c>
      <c r="F77" s="381">
        <f>F78+F80</f>
        <v>0</v>
      </c>
    </row>
    <row r="78" spans="1:6" ht="15.75">
      <c r="A78" s="353" t="s">
        <v>700</v>
      </c>
      <c r="B78" s="135" t="s">
        <v>701</v>
      </c>
      <c r="C78" s="197">
        <f>'1-Баланс'!G59</f>
        <v>25504</v>
      </c>
      <c r="D78" s="197">
        <f>C78</f>
        <v>25504</v>
      </c>
      <c r="E78" s="136">
        <f t="shared" si="2"/>
        <v>0</v>
      </c>
      <c r="F78" s="196"/>
    </row>
    <row r="79" spans="1:6" ht="15.75">
      <c r="A79" s="353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3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3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3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1">
        <f>SUM(F83:F86)</f>
        <v>0</v>
      </c>
    </row>
    <row r="83" spans="1:6" ht="15.75">
      <c r="A83" s="353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3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3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3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3" t="s">
        <v>717</v>
      </c>
      <c r="B87" s="135" t="s">
        <v>718</v>
      </c>
      <c r="C87" s="134">
        <f>SUM(C88:C92)+C96</f>
        <v>12101</v>
      </c>
      <c r="D87" s="134">
        <f>SUM(D88:D92)+D96</f>
        <v>12101</v>
      </c>
      <c r="E87" s="134">
        <f>SUM(E88:E92)+E96</f>
        <v>0</v>
      </c>
      <c r="F87" s="380">
        <f>SUM(F88:F92)+F96</f>
        <v>0</v>
      </c>
    </row>
    <row r="88" spans="1:6" ht="15.75">
      <c r="A88" s="353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3" t="s">
        <v>721</v>
      </c>
      <c r="B89" s="135" t="s">
        <v>722</v>
      </c>
      <c r="C89" s="197">
        <f>'1-Баланс'!G64</f>
        <v>10098</v>
      </c>
      <c r="D89" s="197">
        <f>C89</f>
        <v>10098</v>
      </c>
      <c r="E89" s="136">
        <f t="shared" si="2"/>
        <v>0</v>
      </c>
      <c r="F89" s="196"/>
    </row>
    <row r="90" spans="1:6" ht="15.75">
      <c r="A90" s="353" t="s">
        <v>723</v>
      </c>
      <c r="B90" s="135" t="s">
        <v>724</v>
      </c>
      <c r="C90" s="197">
        <f>'1-Баланс'!G65</f>
        <v>646</v>
      </c>
      <c r="D90" s="197">
        <f>C90</f>
        <v>646</v>
      </c>
      <c r="E90" s="136">
        <f t="shared" si="2"/>
        <v>0</v>
      </c>
      <c r="F90" s="196"/>
    </row>
    <row r="91" spans="1:6" ht="15.75">
      <c r="A91" s="353" t="s">
        <v>725</v>
      </c>
      <c r="B91" s="135" t="s">
        <v>726</v>
      </c>
      <c r="C91" s="197">
        <f>'1-Баланс'!G66</f>
        <v>465</v>
      </c>
      <c r="D91" s="197">
        <f>C91</f>
        <v>465</v>
      </c>
      <c r="E91" s="136">
        <f t="shared" si="2"/>
        <v>0</v>
      </c>
      <c r="F91" s="196"/>
    </row>
    <row r="92" spans="1:6" ht="15.75">
      <c r="A92" s="353" t="s">
        <v>727</v>
      </c>
      <c r="B92" s="135" t="s">
        <v>728</v>
      </c>
      <c r="C92" s="138">
        <f>SUM(C93:C95)</f>
        <v>793</v>
      </c>
      <c r="D92" s="138">
        <f>SUM(D93:D95)</f>
        <v>793</v>
      </c>
      <c r="E92" s="138">
        <f>SUM(E93:E95)</f>
        <v>0</v>
      </c>
      <c r="F92" s="381">
        <f>SUM(F93:F95)</f>
        <v>0</v>
      </c>
    </row>
    <row r="93" spans="1:6" ht="15.75">
      <c r="A93" s="353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53" t="s">
        <v>637</v>
      </c>
      <c r="B94" s="135" t="s">
        <v>731</v>
      </c>
      <c r="C94" s="197"/>
      <c r="D94" s="197">
        <f>C94</f>
        <v>0</v>
      </c>
      <c r="E94" s="136">
        <f t="shared" si="2"/>
        <v>0</v>
      </c>
      <c r="F94" s="196"/>
    </row>
    <row r="95" spans="1:6" ht="15.75">
      <c r="A95" s="353" t="s">
        <v>641</v>
      </c>
      <c r="B95" s="135" t="s">
        <v>732</v>
      </c>
      <c r="C95" s="197">
        <f>'1-Баланс'!G68</f>
        <v>793</v>
      </c>
      <c r="D95" s="197">
        <f>C95</f>
        <v>793</v>
      </c>
      <c r="E95" s="136">
        <f t="shared" si="2"/>
        <v>0</v>
      </c>
      <c r="F95" s="196"/>
    </row>
    <row r="96" spans="1:6" ht="15.75">
      <c r="A96" s="353" t="s">
        <v>733</v>
      </c>
      <c r="B96" s="135" t="s">
        <v>734</v>
      </c>
      <c r="C96" s="197">
        <f>'1-Баланс'!G67</f>
        <v>99</v>
      </c>
      <c r="D96" s="197">
        <f>C96</f>
        <v>99</v>
      </c>
      <c r="E96" s="136">
        <f t="shared" si="2"/>
        <v>0</v>
      </c>
      <c r="F96" s="196"/>
    </row>
    <row r="97" spans="1:6" ht="15.75">
      <c r="A97" s="353" t="s">
        <v>735</v>
      </c>
      <c r="B97" s="135" t="s">
        <v>736</v>
      </c>
      <c r="C97" s="197">
        <f>'1-Баланс'!G69</f>
        <v>153</v>
      </c>
      <c r="D97" s="197">
        <f>C97</f>
        <v>153</v>
      </c>
      <c r="E97" s="136">
        <f t="shared" si="2"/>
        <v>0</v>
      </c>
      <c r="F97" s="196"/>
    </row>
    <row r="98" spans="1:6" ht="16.5" thickBot="1">
      <c r="A98" s="367" t="s">
        <v>737</v>
      </c>
      <c r="B98" s="368" t="s">
        <v>738</v>
      </c>
      <c r="C98" s="416">
        <f>C87+C82+C77+C73+C97</f>
        <v>38111</v>
      </c>
      <c r="D98" s="416">
        <f>D87+D82+D77+D73+D97</f>
        <v>38111</v>
      </c>
      <c r="E98" s="416">
        <f>E87+E82+E77+E73+E97</f>
        <v>0</v>
      </c>
      <c r="F98" s="417">
        <f>F87+F82+F77+F73+F97</f>
        <v>0</v>
      </c>
    </row>
    <row r="99" spans="1:6" ht="16.5" thickBot="1">
      <c r="A99" s="395" t="s">
        <v>739</v>
      </c>
      <c r="B99" s="396" t="s">
        <v>740</v>
      </c>
      <c r="C99" s="410">
        <f>C98+C70+C68</f>
        <v>62356</v>
      </c>
      <c r="D99" s="410">
        <f>D98+D70+D68</f>
        <v>38111</v>
      </c>
      <c r="E99" s="410">
        <f>E98+E70+E68</f>
        <v>24245</v>
      </c>
      <c r="F99" s="41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6" t="s">
        <v>453</v>
      </c>
      <c r="B102" s="347" t="s">
        <v>454</v>
      </c>
      <c r="C102" s="378" t="s">
        <v>742</v>
      </c>
      <c r="D102" s="378" t="s">
        <v>743</v>
      </c>
      <c r="E102" s="378" t="s">
        <v>744</v>
      </c>
      <c r="F102" s="379" t="s">
        <v>745</v>
      </c>
    </row>
    <row r="103" spans="1:6" s="148" customFormat="1" ht="16.5" thickBot="1">
      <c r="A103" s="412" t="s">
        <v>17</v>
      </c>
      <c r="B103" s="413" t="s">
        <v>18</v>
      </c>
      <c r="C103" s="414">
        <v>1</v>
      </c>
      <c r="D103" s="414">
        <v>2</v>
      </c>
      <c r="E103" s="414">
        <v>3</v>
      </c>
      <c r="F103" s="415">
        <v>4</v>
      </c>
    </row>
    <row r="104" spans="1:6" ht="15.75">
      <c r="A104" s="402" t="s">
        <v>746</v>
      </c>
      <c r="B104" s="403" t="s">
        <v>747</v>
      </c>
      <c r="C104" s="216"/>
      <c r="D104" s="216"/>
      <c r="E104" s="216"/>
      <c r="F104" s="404">
        <f>C104+D104-E104</f>
        <v>0</v>
      </c>
    </row>
    <row r="105" spans="1:6" ht="15.75">
      <c r="A105" s="353" t="s">
        <v>748</v>
      </c>
      <c r="B105" s="135" t="s">
        <v>749</v>
      </c>
      <c r="C105" s="197"/>
      <c r="D105" s="197"/>
      <c r="E105" s="197"/>
      <c r="F105" s="400">
        <f>C105+D105-E105</f>
        <v>0</v>
      </c>
    </row>
    <row r="106" spans="1:6" ht="16.5" thickBot="1">
      <c r="A106" s="371" t="s">
        <v>750</v>
      </c>
      <c r="B106" s="405" t="s">
        <v>751</v>
      </c>
      <c r="C106" s="280">
        <v>627</v>
      </c>
      <c r="D106" s="280"/>
      <c r="E106" s="280">
        <v>155</v>
      </c>
      <c r="F106" s="406">
        <f>C106+D106-E106</f>
        <v>472</v>
      </c>
    </row>
    <row r="107" spans="1:6" ht="16.5" thickBot="1">
      <c r="A107" s="401" t="s">
        <v>752</v>
      </c>
      <c r="B107" s="407" t="s">
        <v>753</v>
      </c>
      <c r="C107" s="408">
        <f>SUM(C104:C106)</f>
        <v>627</v>
      </c>
      <c r="D107" s="408">
        <f>SUM(D104:D106)</f>
        <v>0</v>
      </c>
      <c r="E107" s="408">
        <f>SUM(E104:E106)</f>
        <v>155</v>
      </c>
      <c r="F107" s="409">
        <f>SUM(F104:F106)</f>
        <v>472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5" t="s">
        <v>841</v>
      </c>
      <c r="B109" s="725"/>
      <c r="C109" s="725"/>
      <c r="D109" s="725"/>
      <c r="E109" s="725"/>
      <c r="F109" s="725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7" t="s">
        <v>977</v>
      </c>
      <c r="B111" s="699">
        <f>pdeReportingDate</f>
        <v>43214</v>
      </c>
      <c r="C111" s="699"/>
      <c r="D111" s="699"/>
      <c r="E111" s="699"/>
      <c r="F111" s="699"/>
      <c r="G111" s="52"/>
      <c r="H111" s="52"/>
    </row>
    <row r="112" spans="1:8" ht="15.75">
      <c r="A112" s="677"/>
      <c r="B112" s="699"/>
      <c r="C112" s="699"/>
      <c r="D112" s="699"/>
      <c r="E112" s="699"/>
      <c r="F112" s="699"/>
      <c r="G112" s="52"/>
      <c r="H112" s="52"/>
    </row>
    <row r="113" spans="1:8" ht="15.75">
      <c r="A113" s="678" t="s">
        <v>8</v>
      </c>
      <c r="B113" s="700" t="str">
        <f>authorName</f>
        <v>Людмила Стамова</v>
      </c>
      <c r="C113" s="700"/>
      <c r="D113" s="700"/>
      <c r="E113" s="700"/>
      <c r="F113" s="700"/>
      <c r="G113" s="80"/>
      <c r="H113" s="80"/>
    </row>
    <row r="114" spans="1:8" ht="15.75">
      <c r="A114" s="678"/>
      <c r="B114" s="700"/>
      <c r="C114" s="700"/>
      <c r="D114" s="700"/>
      <c r="E114" s="700"/>
      <c r="F114" s="700"/>
      <c r="G114" s="80"/>
      <c r="H114" s="80"/>
    </row>
    <row r="115" spans="1:8" ht="15.75">
      <c r="A115" s="678" t="s">
        <v>920</v>
      </c>
      <c r="B115" s="701"/>
      <c r="C115" s="701"/>
      <c r="D115" s="701"/>
      <c r="E115" s="701"/>
      <c r="F115" s="701"/>
      <c r="G115" s="82"/>
      <c r="H115" s="82"/>
    </row>
    <row r="116" spans="1:8" ht="15.75" customHeight="1">
      <c r="A116" s="679"/>
      <c r="B116" s="698" t="s">
        <v>994</v>
      </c>
      <c r="C116" s="698"/>
      <c r="D116" s="698"/>
      <c r="E116" s="698"/>
      <c r="F116" s="698"/>
      <c r="G116" s="679"/>
      <c r="H116" s="679"/>
    </row>
    <row r="117" spans="1:8" ht="15.75" customHeight="1">
      <c r="A117" s="679"/>
      <c r="B117" s="698" t="s">
        <v>979</v>
      </c>
      <c r="C117" s="698"/>
      <c r="D117" s="698"/>
      <c r="E117" s="698"/>
      <c r="F117" s="698"/>
      <c r="G117" s="679"/>
      <c r="H117" s="679"/>
    </row>
    <row r="118" spans="1:8" ht="15.75" customHeight="1">
      <c r="A118" s="679"/>
      <c r="B118" s="698" t="s">
        <v>979</v>
      </c>
      <c r="C118" s="698"/>
      <c r="D118" s="698"/>
      <c r="E118" s="698"/>
      <c r="F118" s="698"/>
      <c r="G118" s="679"/>
      <c r="H118" s="679"/>
    </row>
    <row r="119" spans="1:8" ht="15.75" customHeight="1">
      <c r="A119" s="679"/>
      <c r="B119" s="698" t="s">
        <v>979</v>
      </c>
      <c r="C119" s="698"/>
      <c r="D119" s="698"/>
      <c r="E119" s="698"/>
      <c r="F119" s="698"/>
      <c r="G119" s="679"/>
      <c r="H119" s="679"/>
    </row>
    <row r="120" spans="1:8" ht="15.75">
      <c r="A120" s="679"/>
      <c r="B120" s="698"/>
      <c r="C120" s="698"/>
      <c r="D120" s="698"/>
      <c r="E120" s="698"/>
      <c r="F120" s="698"/>
      <c r="G120" s="679"/>
      <c r="H120" s="679"/>
    </row>
    <row r="121" spans="1:8" ht="15.75">
      <c r="A121" s="679"/>
      <c r="B121" s="698"/>
      <c r="C121" s="698"/>
      <c r="D121" s="698"/>
      <c r="E121" s="698"/>
      <c r="F121" s="698"/>
      <c r="G121" s="679"/>
      <c r="H121" s="679"/>
    </row>
    <row r="122" spans="1:8" ht="15.75">
      <c r="A122" s="679"/>
      <c r="B122" s="698"/>
      <c r="C122" s="698"/>
      <c r="D122" s="698"/>
      <c r="E122" s="698"/>
      <c r="F122" s="698"/>
      <c r="G122" s="679"/>
      <c r="H122" s="679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F22" sqref="F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35" t="s">
        <v>754</v>
      </c>
      <c r="D8" s="435"/>
      <c r="E8" s="435"/>
      <c r="F8" s="435" t="s">
        <v>755</v>
      </c>
      <c r="G8" s="435"/>
      <c r="H8" s="435"/>
      <c r="I8" s="436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6.5" thickBot="1">
      <c r="A11" s="441" t="s">
        <v>17</v>
      </c>
      <c r="B11" s="442" t="s">
        <v>18</v>
      </c>
      <c r="C11" s="443">
        <v>1</v>
      </c>
      <c r="D11" s="443">
        <v>2</v>
      </c>
      <c r="E11" s="443">
        <v>3</v>
      </c>
      <c r="F11" s="443">
        <v>4</v>
      </c>
      <c r="G11" s="443">
        <v>5</v>
      </c>
      <c r="H11" s="443">
        <v>6</v>
      </c>
      <c r="I11" s="444">
        <v>7</v>
      </c>
    </row>
    <row r="12" spans="1:9" s="116" customFormat="1" ht="15.75">
      <c r="A12" s="448" t="s">
        <v>761</v>
      </c>
      <c r="B12" s="449"/>
      <c r="C12" s="450"/>
      <c r="D12" s="450"/>
      <c r="E12" s="450"/>
      <c r="F12" s="450"/>
      <c r="G12" s="450"/>
      <c r="H12" s="450"/>
      <c r="I12" s="451"/>
    </row>
    <row r="13" spans="1:9" s="116" customFormat="1" ht="15.75">
      <c r="A13" s="431" t="s">
        <v>762</v>
      </c>
      <c r="B13" s="117" t="s">
        <v>763</v>
      </c>
      <c r="C13" s="432"/>
      <c r="D13" s="432"/>
      <c r="E13" s="432"/>
      <c r="F13" s="432"/>
      <c r="G13" s="432"/>
      <c r="H13" s="432"/>
      <c r="I13" s="433">
        <f>F13+G13-H13</f>
        <v>0</v>
      </c>
    </row>
    <row r="14" spans="1:9" s="116" customFormat="1" ht="15.75">
      <c r="A14" s="431" t="s">
        <v>764</v>
      </c>
      <c r="B14" s="117" t="s">
        <v>765</v>
      </c>
      <c r="C14" s="432"/>
      <c r="D14" s="432"/>
      <c r="E14" s="432"/>
      <c r="F14" s="432"/>
      <c r="G14" s="432"/>
      <c r="H14" s="432"/>
      <c r="I14" s="433">
        <f aca="true" t="shared" si="0" ref="I14:I27">F14+G14-H14</f>
        <v>0</v>
      </c>
    </row>
    <row r="15" spans="1:9" s="116" customFormat="1" ht="15.75">
      <c r="A15" s="431" t="s">
        <v>572</v>
      </c>
      <c r="B15" s="117" t="s">
        <v>766</v>
      </c>
      <c r="C15" s="432"/>
      <c r="D15" s="432"/>
      <c r="E15" s="432"/>
      <c r="F15" s="432"/>
      <c r="G15" s="432"/>
      <c r="H15" s="432"/>
      <c r="I15" s="433">
        <f t="shared" si="0"/>
        <v>0</v>
      </c>
    </row>
    <row r="16" spans="1:9" s="116" customFormat="1" ht="15.75">
      <c r="A16" s="431" t="s">
        <v>767</v>
      </c>
      <c r="B16" s="117" t="s">
        <v>768</v>
      </c>
      <c r="C16" s="432"/>
      <c r="D16" s="432"/>
      <c r="E16" s="432"/>
      <c r="F16" s="432"/>
      <c r="G16" s="432"/>
      <c r="H16" s="432"/>
      <c r="I16" s="433">
        <f t="shared" si="0"/>
        <v>0</v>
      </c>
    </row>
    <row r="17" spans="1:9" s="116" customFormat="1" ht="15.75">
      <c r="A17" s="431" t="s">
        <v>79</v>
      </c>
      <c r="B17" s="117" t="s">
        <v>769</v>
      </c>
      <c r="C17" s="432"/>
      <c r="D17" s="432"/>
      <c r="E17" s="432"/>
      <c r="F17" s="432"/>
      <c r="G17" s="432"/>
      <c r="H17" s="432"/>
      <c r="I17" s="433">
        <f t="shared" si="0"/>
        <v>0</v>
      </c>
    </row>
    <row r="18" spans="1:9" s="116" customFormat="1" ht="16.5" thickBot="1">
      <c r="A18" s="437" t="s">
        <v>544</v>
      </c>
      <c r="B18" s="438" t="s">
        <v>770</v>
      </c>
      <c r="C18" s="439">
        <f aca="true" t="shared" si="1" ref="C18:H18">C13+C14+C16+C17</f>
        <v>0</v>
      </c>
      <c r="D18" s="439">
        <f t="shared" si="1"/>
        <v>0</v>
      </c>
      <c r="E18" s="439">
        <f t="shared" si="1"/>
        <v>0</v>
      </c>
      <c r="F18" s="439">
        <f t="shared" si="1"/>
        <v>0</v>
      </c>
      <c r="G18" s="439">
        <f t="shared" si="1"/>
        <v>0</v>
      </c>
      <c r="H18" s="439">
        <f t="shared" si="1"/>
        <v>0</v>
      </c>
      <c r="I18" s="440">
        <f t="shared" si="0"/>
        <v>0</v>
      </c>
    </row>
    <row r="19" spans="1:9" s="116" customFormat="1" ht="15.75">
      <c r="A19" s="445" t="s">
        <v>771</v>
      </c>
      <c r="B19" s="114"/>
      <c r="C19" s="446"/>
      <c r="D19" s="446"/>
      <c r="E19" s="446"/>
      <c r="F19" s="446"/>
      <c r="G19" s="446"/>
      <c r="H19" s="446"/>
      <c r="I19" s="447"/>
    </row>
    <row r="20" spans="1:16" s="116" customFormat="1" ht="15.75">
      <c r="A20" s="431" t="s">
        <v>762</v>
      </c>
      <c r="B20" s="117" t="s">
        <v>772</v>
      </c>
      <c r="C20" s="432"/>
      <c r="D20" s="432"/>
      <c r="E20" s="432"/>
      <c r="F20" s="432"/>
      <c r="G20" s="432"/>
      <c r="H20" s="432"/>
      <c r="I20" s="43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1" t="s">
        <v>773</v>
      </c>
      <c r="B21" s="117" t="s">
        <v>774</v>
      </c>
      <c r="C21" s="432">
        <v>8308</v>
      </c>
      <c r="D21" s="432"/>
      <c r="E21" s="432"/>
      <c r="F21" s="432">
        <v>8</v>
      </c>
      <c r="G21" s="432"/>
      <c r="H21" s="432"/>
      <c r="I21" s="433">
        <f t="shared" si="0"/>
        <v>8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1" t="s">
        <v>775</v>
      </c>
      <c r="B22" s="117" t="s">
        <v>776</v>
      </c>
      <c r="C22" s="432"/>
      <c r="D22" s="432"/>
      <c r="E22" s="432"/>
      <c r="F22" s="432"/>
      <c r="G22" s="432"/>
      <c r="H22" s="432"/>
      <c r="I22" s="43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1" t="s">
        <v>777</v>
      </c>
      <c r="B23" s="117" t="s">
        <v>778</v>
      </c>
      <c r="C23" s="432"/>
      <c r="D23" s="432"/>
      <c r="E23" s="432"/>
      <c r="F23" s="432"/>
      <c r="G23" s="432"/>
      <c r="H23" s="432"/>
      <c r="I23" s="43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1" t="s">
        <v>779</v>
      </c>
      <c r="B24" s="117" t="s">
        <v>780</v>
      </c>
      <c r="C24" s="432"/>
      <c r="D24" s="432"/>
      <c r="E24" s="432"/>
      <c r="F24" s="432"/>
      <c r="G24" s="432"/>
      <c r="H24" s="432"/>
      <c r="I24" s="43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1" t="s">
        <v>781</v>
      </c>
      <c r="B25" s="117" t="s">
        <v>782</v>
      </c>
      <c r="C25" s="432"/>
      <c r="D25" s="432"/>
      <c r="E25" s="432"/>
      <c r="F25" s="432"/>
      <c r="G25" s="432"/>
      <c r="H25" s="432"/>
      <c r="I25" s="43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4" t="s">
        <v>783</v>
      </c>
      <c r="B26" s="119" t="s">
        <v>784</v>
      </c>
      <c r="C26" s="432"/>
      <c r="D26" s="432"/>
      <c r="E26" s="432"/>
      <c r="F26" s="432"/>
      <c r="G26" s="432"/>
      <c r="H26" s="432"/>
      <c r="I26" s="43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7" t="s">
        <v>785</v>
      </c>
      <c r="B27" s="438" t="s">
        <v>786</v>
      </c>
      <c r="C27" s="439">
        <f aca="true" t="shared" si="2" ref="C27:H27">SUM(C20:C26)</f>
        <v>8308</v>
      </c>
      <c r="D27" s="439">
        <f t="shared" si="2"/>
        <v>0</v>
      </c>
      <c r="E27" s="439">
        <f t="shared" si="2"/>
        <v>0</v>
      </c>
      <c r="F27" s="439">
        <f t="shared" si="2"/>
        <v>8</v>
      </c>
      <c r="G27" s="439">
        <f t="shared" si="2"/>
        <v>0</v>
      </c>
      <c r="H27" s="439">
        <f t="shared" si="2"/>
        <v>0</v>
      </c>
      <c r="I27" s="440">
        <f t="shared" si="0"/>
        <v>8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.75">
      <c r="A30" s="502"/>
      <c r="B30" s="503"/>
      <c r="C30" s="502"/>
      <c r="D30" s="504"/>
      <c r="E30" s="504"/>
      <c r="F30" s="504"/>
      <c r="G30" s="504"/>
      <c r="H30" s="504"/>
      <c r="I30" s="504"/>
    </row>
    <row r="31" spans="1:9" s="116" customFormat="1" ht="15.75">
      <c r="A31" s="677" t="s">
        <v>977</v>
      </c>
      <c r="B31" s="699">
        <f>pdeReportingDate</f>
        <v>43214</v>
      </c>
      <c r="C31" s="699"/>
      <c r="D31" s="699"/>
      <c r="E31" s="699"/>
      <c r="F31" s="699"/>
      <c r="G31" s="124"/>
      <c r="H31" s="124"/>
      <c r="I31" s="124"/>
    </row>
    <row r="32" spans="1:9" s="116" customFormat="1" ht="15.75">
      <c r="A32" s="677"/>
      <c r="B32" s="699"/>
      <c r="C32" s="699"/>
      <c r="D32" s="699"/>
      <c r="E32" s="699"/>
      <c r="F32" s="699"/>
      <c r="G32" s="124"/>
      <c r="H32" s="124"/>
      <c r="I32" s="124"/>
    </row>
    <row r="33" spans="1:9" s="116" customFormat="1" ht="15.75">
      <c r="A33" s="678" t="s">
        <v>8</v>
      </c>
      <c r="B33" s="700" t="str">
        <f>authorName</f>
        <v>Людмила Стамова</v>
      </c>
      <c r="C33" s="700"/>
      <c r="D33" s="700"/>
      <c r="E33" s="700"/>
      <c r="F33" s="700"/>
      <c r="G33" s="124"/>
      <c r="H33" s="124"/>
      <c r="I33" s="124"/>
    </row>
    <row r="34" spans="1:9" s="116" customFormat="1" ht="15.75">
      <c r="A34" s="678"/>
      <c r="B34" s="736"/>
      <c r="C34" s="736"/>
      <c r="D34" s="736"/>
      <c r="E34" s="736"/>
      <c r="F34" s="736"/>
      <c r="G34" s="736"/>
      <c r="H34" s="736"/>
      <c r="I34" s="736"/>
    </row>
    <row r="35" spans="1:9" s="116" customFormat="1" ht="15.75">
      <c r="A35" s="678" t="s">
        <v>920</v>
      </c>
      <c r="B35" s="737"/>
      <c r="C35" s="737"/>
      <c r="D35" s="737"/>
      <c r="E35" s="737"/>
      <c r="F35" s="737"/>
      <c r="G35" s="737"/>
      <c r="H35" s="737"/>
      <c r="I35" s="737"/>
    </row>
    <row r="36" spans="1:9" s="116" customFormat="1" ht="15.75" customHeight="1">
      <c r="A36" s="679"/>
      <c r="B36" s="698" t="s">
        <v>994</v>
      </c>
      <c r="C36" s="698"/>
      <c r="D36" s="698"/>
      <c r="E36" s="698"/>
      <c r="F36" s="698"/>
      <c r="G36" s="698"/>
      <c r="H36" s="698"/>
      <c r="I36" s="698"/>
    </row>
    <row r="37" spans="1:9" s="116" customFormat="1" ht="15.75" customHeight="1">
      <c r="A37" s="679"/>
      <c r="B37" s="698" t="s">
        <v>979</v>
      </c>
      <c r="C37" s="698"/>
      <c r="D37" s="698"/>
      <c r="E37" s="698"/>
      <c r="F37" s="698"/>
      <c r="G37" s="698"/>
      <c r="H37" s="698"/>
      <c r="I37" s="698"/>
    </row>
    <row r="38" spans="1:9" s="116" customFormat="1" ht="15.75" customHeight="1">
      <c r="A38" s="679"/>
      <c r="B38" s="698" t="s">
        <v>979</v>
      </c>
      <c r="C38" s="698"/>
      <c r="D38" s="698"/>
      <c r="E38" s="698"/>
      <c r="F38" s="698"/>
      <c r="G38" s="698"/>
      <c r="H38" s="698"/>
      <c r="I38" s="698"/>
    </row>
    <row r="39" spans="1:9" s="116" customFormat="1" ht="15.75" customHeight="1">
      <c r="A39" s="679"/>
      <c r="B39" s="698" t="s">
        <v>979</v>
      </c>
      <c r="C39" s="698"/>
      <c r="D39" s="698"/>
      <c r="E39" s="698"/>
      <c r="F39" s="698"/>
      <c r="G39" s="698"/>
      <c r="H39" s="698"/>
      <c r="I39" s="698"/>
    </row>
    <row r="40" spans="1:9" s="116" customFormat="1" ht="15.75">
      <c r="A40" s="679"/>
      <c r="B40" s="698"/>
      <c r="C40" s="698"/>
      <c r="D40" s="698"/>
      <c r="E40" s="698"/>
      <c r="F40" s="698"/>
      <c r="G40" s="698"/>
      <c r="H40" s="698"/>
      <c r="I40" s="698"/>
    </row>
    <row r="41" spans="1:9" s="116" customFormat="1" ht="15.75">
      <c r="A41" s="679"/>
      <c r="B41" s="698"/>
      <c r="C41" s="698"/>
      <c r="D41" s="698"/>
      <c r="E41" s="698"/>
      <c r="F41" s="698"/>
      <c r="G41" s="698"/>
      <c r="H41" s="698"/>
      <c r="I41" s="698"/>
    </row>
    <row r="42" spans="1:9" s="116" customFormat="1" ht="15.75">
      <c r="A42" s="679"/>
      <c r="B42" s="698"/>
      <c r="C42" s="698"/>
      <c r="D42" s="698"/>
      <c r="E42" s="698"/>
      <c r="F42" s="698"/>
      <c r="G42" s="698"/>
      <c r="H42" s="698"/>
      <c r="I42" s="698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stamova</cp:lastModifiedBy>
  <cp:lastPrinted>2018-03-21T17:40:35Z</cp:lastPrinted>
  <dcterms:created xsi:type="dcterms:W3CDTF">2006-09-16T00:00:00Z</dcterms:created>
  <dcterms:modified xsi:type="dcterms:W3CDTF">2018-04-30T06:48:32Z</dcterms:modified>
  <cp:category/>
  <cp:version/>
  <cp:contentType/>
  <cp:contentStatus/>
</cp:coreProperties>
</file>