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<sst xmlns="http://schemas.openxmlformats.org/spreadsheetml/2006/main" count="1053" uniqueCount="874">
  <si>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</si>
  <si>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</si>
  <si>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</si>
  <si>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отчета:не консолидиран</t>
  </si>
  <si>
    <t>РГ-05-256</t>
  </si>
  <si>
    <t>Отчетен период:01.01-31.12.2014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</si>
  <si>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</si>
  <si>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</si>
  <si>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</si>
  <si>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</si>
  <si>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</si>
  <si>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</si>
  <si>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</si>
  <si>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</si>
  <si>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</si>
  <si>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</si>
  <si>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</si>
  <si>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</si>
  <si>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</si>
  <si>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</si>
  <si>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</si>
  <si>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</si>
  <si>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</si>
  <si>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</si>
  <si>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</si>
  <si>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</si>
  <si>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</si>
  <si>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</si>
  <si>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</si>
  <si>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</si>
  <si>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</si>
  <si>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</si>
  <si>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</si>
  <si>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</si>
  <si>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</si>
  <si>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</si>
  <si>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</si>
  <si>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</si>
  <si>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</si>
  <si>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</si>
  <si>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</si>
  <si>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</si>
  <si>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</si>
  <si>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</si>
  <si>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</si>
  <si>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</si>
  <si>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</si>
  <si>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</si>
  <si>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</si>
  <si>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</si>
  <si>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</si>
  <si>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</si>
  <si>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</si>
  <si>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</si>
  <si>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</si>
  <si>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</si>
  <si>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</si>
  <si>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</si>
  <si>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</si>
  <si>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</si>
  <si>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</si>
  <si>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</si>
  <si>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</si>
  <si>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</si>
  <si>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</si>
  <si>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</si>
  <si>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</si>
  <si>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</si>
  <si>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</si>
  <si>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</si>
  <si>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</si>
  <si>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</si>
  <si>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</si>
  <si>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</si>
  <si>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</si>
  <si>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</si>
  <si>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</si>
  <si>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</si>
  <si>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</si>
  <si>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</si>
  <si>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</si>
  <si>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</si>
  <si>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</si>
  <si>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</si>
  <si>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</si>
  <si>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</si>
  <si>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</si>
  <si>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</si>
  <si>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</si>
  <si>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</si>
  <si>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</si>
  <si>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</si>
  <si>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</si>
  <si>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</si>
  <si>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</si>
  <si>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</si>
  <si>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</si>
  <si>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</si>
  <si>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</si>
  <si>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</si>
  <si>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</si>
  <si>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</si>
  <si>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</si>
  <si>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</si>
  <si>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</si>
  <si>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</si>
  <si>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</si>
  <si>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</si>
  <si>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</si>
  <si>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</si>
  <si>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</si>
  <si>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</si>
  <si>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</si>
  <si>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</si>
  <si>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</si>
  <si>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</si>
  <si>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</si>
  <si>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</si>
  <si>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</si>
  <si>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</si>
  <si>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</si>
  <si>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</si>
  <si>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</si>
  <si>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</si>
  <si>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</si>
  <si>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</si>
  <si>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</si>
  <si>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</si>
  <si>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</si>
  <si>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</si>
  <si>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</si>
  <si>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</si>
  <si>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</si>
  <si>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</si>
  <si>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</si>
  <si>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</si>
  <si>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</si>
  <si>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</si>
  <si>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</si>
  <si>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</si>
  <si>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</si>
  <si>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</si>
  <si>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</si>
  <si>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</si>
  <si>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</si>
  <si>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</si>
  <si>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</si>
  <si>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</si>
  <si>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</si>
  <si>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</si>
  <si>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</si>
  <si>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</si>
  <si>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</si>
  <si>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</si>
  <si>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</si>
  <si>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</si>
  <si>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</si>
  <si>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</si>
  <si>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</si>
  <si>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</si>
  <si>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</si>
  <si>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</si>
  <si>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</si>
  <si>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</si>
  <si>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</si>
  <si>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</si>
  <si>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</si>
  <si>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</si>
  <si>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</si>
  <si>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</si>
  <si>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</si>
  <si>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</si>
  <si>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</si>
  <si>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</si>
  <si>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</si>
  <si>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</si>
  <si>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</si>
  <si>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</si>
  <si>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</si>
  <si>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</si>
  <si>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</si>
  <si>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</si>
  <si>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</si>
  <si>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</si>
  <si>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</si>
  <si>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</si>
  <si>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</si>
  <si>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</si>
  <si>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</si>
  <si>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</si>
  <si>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</si>
  <si>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</si>
  <si>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</si>
  <si>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</si>
  <si>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</si>
  <si>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</si>
  <si>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</si>
  <si>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</si>
  <si>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</si>
  <si>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</si>
  <si>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</si>
  <si>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</si>
  <si>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</si>
  <si>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</si>
  <si>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</si>
  <si>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</si>
  <si>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</si>
  <si>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</si>
  <si>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</si>
  <si>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</si>
  <si>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</si>
  <si>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</si>
  <si>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</si>
  <si>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</si>
  <si>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</si>
  <si>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</si>
  <si>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</si>
  <si>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</si>
  <si>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</si>
  <si>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</si>
  <si>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</si>
  <si>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</si>
  <si>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</si>
  <si>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</si>
  <si>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</si>
  <si>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</si>
  <si>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</si>
  <si>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</si>
  <si>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</si>
  <si>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</si>
  <si>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</si>
  <si>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</si>
  <si>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</si>
  <si>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</si>
  <si>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</si>
  <si>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</si>
  <si>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</si>
  <si>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</si>
  <si>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</si>
  <si>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</si>
  <si>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</si>
  <si>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</si>
  <si>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</si>
  <si>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</si>
  <si>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</si>
  <si>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</si>
  <si>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</si>
  <si>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</si>
  <si>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</si>
  <si>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</si>
  <si>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</si>
  <si>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</si>
  <si>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</si>
  <si>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</si>
  <si>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</si>
  <si>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</si>
  <si>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</si>
  <si>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</si>
  <si>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</si>
  <si>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</si>
  <si>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</si>
  <si>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</si>
  <si>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</si>
  <si>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</si>
  <si>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</si>
  <si>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</si>
  <si>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</si>
  <si>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</si>
  <si>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</si>
  <si>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</si>
  <si>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</si>
  <si>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</si>
  <si>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</si>
  <si>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</si>
  <si>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31.12.2014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</si>
  <si>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</si>
  <si>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</si>
  <si>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</si>
  <si>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отчета:не консолидиран </t>
  </si>
  <si>
    <t>Отчетен период: 01.01-31.12.2014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</si>
  <si>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</si>
  <si>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</si>
  <si>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</si>
  <si>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</si>
  <si>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</si>
  <si>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</si>
  <si>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</si>
  <si>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</si>
  <si>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</si>
  <si>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</si>
  <si>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</si>
  <si>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</si>
  <si>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</si>
  <si>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</si>
  <si>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</si>
  <si>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</si>
  <si>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</si>
  <si>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</si>
  <si>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</si>
  <si>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</si>
  <si>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</si>
  <si>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</si>
  <si>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</si>
  <si>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</si>
  <si>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</si>
  <si>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</si>
  <si>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</si>
  <si>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</si>
  <si>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</si>
  <si>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</si>
  <si>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</si>
  <si>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</si>
  <si>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</si>
  <si>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</si>
  <si>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</si>
  <si>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</si>
  <si>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</si>
  <si>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</si>
  <si>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</si>
  <si>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</si>
  <si>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</si>
  <si>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</si>
  <si>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</si>
  <si>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</si>
  <si>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</si>
  <si>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</si>
  <si>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</si>
  <si>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</si>
  <si>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</si>
  <si>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</si>
  <si>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</si>
  <si>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</si>
  <si>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</si>
  <si>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</si>
  <si>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</si>
  <si>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</si>
  <si>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</si>
  <si>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</si>
  <si>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</si>
  <si>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</si>
  <si>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</si>
  <si>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</si>
  <si>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</si>
  <si>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</si>
  <si>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</si>
  <si>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</si>
  <si>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</si>
  <si>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</si>
  <si>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</si>
  <si>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</si>
  <si>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</si>
  <si>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</si>
  <si>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</si>
  <si>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</si>
  <si>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</si>
  <si>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</si>
  <si>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</si>
  <si>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</si>
  <si>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</si>
  <si>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</si>
  <si>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</si>
  <si>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</si>
  <si>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</si>
  <si>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</si>
  <si>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</si>
  <si>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</si>
  <si>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</si>
  <si>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</si>
  <si>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</si>
  <si>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</si>
  <si>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</si>
  <si>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</si>
  <si>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</si>
  <si>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</si>
  <si>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</si>
  <si>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</si>
  <si>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</si>
  <si>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</si>
  <si>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</si>
  <si>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</si>
  <si>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</si>
  <si>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</si>
  <si>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</si>
  <si>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</si>
  <si>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</si>
  <si>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</si>
  <si>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</si>
  <si>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</si>
  <si>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</si>
  <si>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</si>
  <si>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</si>
  <si>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</si>
  <si>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</si>
  <si>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</si>
  <si>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 xml:space="preserve">Вид на отчета: не консолидиран </t>
  </si>
  <si>
    <t>Отчетен период:01.01-31.12.2014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</si>
  <si>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</si>
  <si>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</si>
  <si>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</si>
  <si>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</si>
  <si>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</si>
  <si>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</si>
  <si>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</si>
  <si>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</si>
  <si>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</si>
  <si>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</si>
  <si>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</si>
  <si>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</si>
  <si>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</si>
  <si>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</si>
  <si>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</si>
  <si>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</si>
  <si>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</si>
  <si>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</si>
  <si>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</si>
  <si>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</si>
  <si>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</si>
  <si>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</si>
  <si>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</si>
  <si>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</si>
  <si>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</si>
  <si>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</si>
  <si>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</si>
  <si>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</si>
  <si>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</si>
  <si>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</si>
  <si>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</si>
  <si>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</si>
  <si>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</si>
  <si>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</si>
  <si>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</si>
  <si>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</si>
  <si>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</si>
  <si>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</si>
  <si>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</si>
  <si>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</si>
  <si>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</si>
  <si>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</si>
  <si>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</si>
  <si>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</si>
  <si>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</si>
  <si>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</si>
  <si>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</si>
  <si>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</si>
  <si>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</si>
  <si>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</si>
  <si>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</si>
  <si>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</si>
  <si>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</si>
  <si>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</si>
  <si>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</si>
  <si>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</si>
  <si>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</si>
  <si>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</si>
  <si>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</si>
  <si>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</si>
  <si>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</si>
  <si>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</si>
  <si>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</si>
  <si>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</si>
  <si>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</si>
  <si>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</si>
  <si>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</si>
  <si>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</si>
  <si>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</si>
  <si>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</si>
  <si>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</si>
  <si>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</si>
  <si>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</si>
  <si>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</si>
  <si>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</si>
  <si>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31.12.2014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</si>
  <si>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</si>
  <si>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</si>
  <si>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</si>
  <si>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</si>
  <si>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</si>
  <si>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</si>
  <si>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</si>
  <si>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</si>
  <si>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</si>
  <si>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</si>
  <si>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</si>
  <si>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</si>
  <si>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</si>
  <si>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</si>
  <si>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</si>
  <si>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</si>
  <si>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</si>
  <si>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</si>
  <si>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</si>
  <si>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</si>
  <si>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</si>
  <si>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</si>
  <si>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</si>
  <si>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</si>
  <si>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</si>
  <si>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</si>
  <si>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</si>
  <si>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</si>
  <si>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</si>
  <si>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</si>
  <si>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</si>
  <si>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</si>
  <si>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</si>
  <si>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</si>
  <si>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</si>
  <si>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</si>
  <si>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</si>
  <si>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</si>
  <si>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</si>
  <si>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</si>
  <si>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</si>
  <si>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</si>
  <si>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</si>
  <si>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</si>
  <si>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</si>
  <si>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</si>
  <si>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</si>
  <si>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</si>
  <si>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</si>
  <si>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</si>
  <si>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</si>
  <si>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</si>
  <si>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</si>
  <si>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</si>
  <si>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</si>
  <si>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</si>
  <si>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</si>
  <si>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</si>
  <si>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</si>
  <si>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</si>
  <si>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</si>
  <si>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съставяне:31.12.2014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</si>
  <si>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</si>
  <si>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</si>
  <si>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</si>
  <si>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</si>
  <si>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период:01.01-31.12.2014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</si>
  <si>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</si>
  <si>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</si>
  <si>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</si>
  <si>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</si>
  <si>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</si>
  <si>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</si>
  <si>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</si>
  <si>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</si>
  <si>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</si>
  <si>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</si>
  <si>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</si>
  <si>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</si>
  <si>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</si>
  <si>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</si>
  <si>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</si>
  <si>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</si>
  <si>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</si>
  <si>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</si>
  <si>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</si>
  <si>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</si>
  <si>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</si>
  <si>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</si>
  <si>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</si>
  <si>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</si>
  <si>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</si>
  <si>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</si>
  <si>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</si>
  <si>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</si>
  <si>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</si>
  <si>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</si>
  <si>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</si>
  <si>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</si>
  <si>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</si>
  <si>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</si>
  <si>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</si>
  <si>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</si>
  <si>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</si>
  <si>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</si>
  <si>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</si>
  <si>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</si>
  <si>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</si>
  <si>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</si>
  <si>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</si>
  <si>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</si>
  <si>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</si>
  <si>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</si>
  <si>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</si>
  <si>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</si>
  <si>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</si>
  <si>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</si>
  <si>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</si>
  <si>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</si>
  <si>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</si>
  <si>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</si>
  <si>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</si>
  <si>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</si>
  <si>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</si>
  <si>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</si>
  <si>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</si>
  <si>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</si>
  <si>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</si>
  <si>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</si>
  <si>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</si>
  <si>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</si>
  <si>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</si>
  <si>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</si>
  <si>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</si>
  <si>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</si>
  <si>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</si>
  <si>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</si>
  <si>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</si>
  <si>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</si>
  <si>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</si>
  <si>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</si>
  <si>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</si>
  <si>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</si>
  <si>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</si>
  <si>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</si>
  <si>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</si>
  <si>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</si>
  <si>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</si>
  <si>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</si>
  <si>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</si>
  <si>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</si>
  <si>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</si>
  <si>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</si>
  <si>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31.12.2014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</si>
  <si>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</si>
  <si>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</si>
  <si>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</si>
  <si>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</si>
  <si>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</si>
  <si>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</si>
  <si>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</si>
  <si>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</si>
  <si>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</si>
  <si>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</si>
  <si>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</si>
  <si>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</si>
  <si>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</si>
  <si>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</si>
  <si>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</si>
  <si>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</si>
  <si>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</si>
  <si>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</si>
  <si>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</si>
  <si>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</si>
  <si>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</si>
  <si>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</si>
  <si>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</si>
  <si>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</si>
  <si>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</si>
  <si>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</si>
  <si>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</si>
  <si>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</si>
  <si>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</si>
  <si>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</si>
  <si>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</si>
  <si>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</si>
  <si>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</si>
  <si>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</si>
  <si>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</si>
  <si>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</si>
  <si>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</si>
  <si>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</si>
  <si>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</si>
  <si>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</si>
  <si>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</si>
  <si>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</si>
  <si>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</si>
  <si>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</si>
  <si>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</si>
  <si>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</si>
  <si>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</si>
  <si>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</si>
  <si>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</si>
  <si>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</si>
  <si>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</si>
  <si>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</si>
  <si>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</si>
  <si>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</si>
  <si>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</si>
  <si>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</si>
  <si>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</si>
  <si>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</si>
  <si>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</si>
  <si>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</si>
  <si>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</si>
  <si>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</si>
  <si>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</si>
  <si>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</si>
  <si>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</si>
  <si>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</si>
  <si>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</si>
  <si>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</si>
  <si>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</si>
  <si>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</si>
  <si>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</si>
  <si>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</si>
  <si>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</si>
  <si>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</si>
  <si>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</si>
  <si>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</si>
  <si>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</si>
  <si>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</si>
  <si>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</si>
  <si>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</si>
  <si>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</si>
  <si>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</si>
  <si>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</si>
  <si>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</si>
  <si>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</si>
  <si>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</si>
  <si>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</si>
  <si>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</si>
  <si>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</si>
  <si>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</si>
  <si>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</si>
  <si>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</si>
  <si>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</si>
  <si>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</si>
  <si>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</si>
  <si>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</si>
  <si>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</si>
  <si>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</si>
  <si>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</si>
  <si>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</si>
  <si>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</si>
  <si>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</si>
  <si>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</si>
  <si>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</si>
  <si>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</si>
  <si>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</si>
  <si>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</si>
  <si>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</si>
  <si>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</si>
  <si>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</si>
  <si>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</si>
  <si>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</si>
  <si>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</si>
  <si>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</si>
  <si>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</si>
  <si>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</si>
  <si>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</si>
  <si>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</si>
  <si>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</si>
  <si>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</si>
  <si>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</si>
  <si>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</si>
  <si>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</si>
  <si>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</si>
  <si>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</si>
  <si>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</si>
  <si>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</si>
  <si>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</si>
  <si>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</si>
  <si>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</si>
  <si>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</si>
  <si>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</si>
  <si>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</si>
  <si>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</si>
  <si>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</si>
  <si>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</si>
  <si>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</si>
  <si>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</si>
  <si>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</si>
  <si>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</si>
  <si>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</si>
  <si>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</si>
  <si>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</si>
  <si>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</si>
  <si>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</si>
  <si>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</si>
  <si>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</si>
  <si>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</si>
  <si>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</si>
  <si>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</si>
  <si>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</si>
  <si>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</si>
  <si>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</si>
  <si>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</si>
  <si>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</si>
  <si>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</si>
  <si>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</si>
  <si>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</si>
  <si>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</si>
  <si>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</si>
  <si>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</si>
  <si>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</si>
  <si>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</si>
  <si>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</si>
  <si>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</si>
  <si>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</si>
  <si>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</si>
  <si>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</si>
  <si>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</si>
  <si>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</si>
  <si>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</si>
  <si>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</si>
  <si>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</si>
  <si>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</si>
  <si>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съставяне:31.12.2014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</si>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</sst>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C38" sqref="C38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36474</v>
      </c>
      <c r="D11" s="41">
        <v>39428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14325</v>
      </c>
      <c r="D12" s="41">
        <v>17921</v>
      </c>
      <c r="E12" s="36" t="s">
        <v>26</v>
      </c>
      <c r="F12" s="42" t="s">
        <v>27</v>
      </c>
      <c r="G12" s="44">
        <v>5417</v>
      </c>
      <c r="H12" s="44">
        <v>5417</v>
      </c>
    </row>
    <row r="13" spans="1:8" ht="15" customHeight="1">
      <c r="A13" s="34" t="s">
        <v>28</v>
      </c>
      <c r="B13" s="40" t="s">
        <v>29</v>
      </c>
      <c r="C13" s="41">
        <v>1044</v>
      </c>
      <c r="D13" s="41">
        <v>1587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8160</v>
      </c>
      <c r="D14" s="41">
        <v>8820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4586</v>
      </c>
      <c r="D15" s="41">
        <v>4878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401</v>
      </c>
      <c r="D17" s="41">
        <v>534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314</v>
      </c>
      <c r="D18" s="41">
        <v>1288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65304</v>
      </c>
      <c r="D19" s="55">
        <f>SUM(D11:D18)</f>
        <v>74456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24618</v>
      </c>
      <c r="D20" s="41">
        <v>21926</v>
      </c>
      <c r="E20" s="36" t="s">
        <v>57</v>
      </c>
      <c r="F20" s="42" t="s">
        <v>58</v>
      </c>
      <c r="G20" s="43">
        <v>20194</v>
      </c>
      <c r="H20" s="43">
        <v>24088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42</v>
      </c>
      <c r="D24" s="41">
        <v>35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54513</v>
      </c>
      <c r="H25" s="49">
        <f>H19+H20+H21</f>
        <v>58407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43</v>
      </c>
      <c r="D27" s="55">
        <f>SUM(D23:D26)</f>
        <v>36</v>
      </c>
      <c r="E27" s="61" t="s">
        <v>83</v>
      </c>
      <c r="F27" s="42" t="s">
        <v>84</v>
      </c>
      <c r="G27" s="49">
        <f>SUM(G28:G30)</f>
        <v>54996</v>
      </c>
      <c r="H27" s="49">
        <f>SUM(H28:H30)</f>
        <v>52642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v>54996</v>
      </c>
      <c r="H28" s="43">
        <v>52642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/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>
        <v>-11</v>
      </c>
      <c r="H32" s="46">
        <v>-1540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54985</v>
      </c>
      <c r="H33" s="49">
        <f>H27+H31+H32</f>
        <v>51102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8</v>
      </c>
      <c r="D34" s="55">
        <f>SUM(D35:D38)</f>
        <v>8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>
        <v>1</v>
      </c>
      <c r="D35" s="41">
        <v>1</v>
      </c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114915</v>
      </c>
      <c r="H36" s="49">
        <f>H25+H17+H33</f>
        <v>114926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>
        <v>7</v>
      </c>
      <c r="D37" s="41">
        <v>7</v>
      </c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>
        <v>2030</v>
      </c>
      <c r="H43" s="43"/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8</v>
      </c>
      <c r="D45" s="55">
        <f>D34+D39+D44</f>
        <v>8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v>2885</v>
      </c>
      <c r="D47" s="41">
        <f>3916-587</f>
        <v>3329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306</v>
      </c>
      <c r="H48" s="43">
        <v>278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2336</v>
      </c>
      <c r="H49" s="49">
        <f>SUM(H43:H48)</f>
        <v>278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/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2885</v>
      </c>
      <c r="D51" s="55">
        <f>SUM(D47:D50)</f>
        <v>3329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4119</v>
      </c>
      <c r="H53" s="43">
        <v>4286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92858</v>
      </c>
      <c r="D55" s="55">
        <f>D19+D20+D21+D27+D32+D45+D51+D53+D54</f>
        <v>99755</v>
      </c>
      <c r="E55" s="36" t="s">
        <v>173</v>
      </c>
      <c r="F55" s="72" t="s">
        <v>174</v>
      </c>
      <c r="G55" s="49">
        <f>G49+G51+G52+G53+G54</f>
        <v>6455</v>
      </c>
      <c r="H55" s="49">
        <f>H49+H51+H52+H53+H54</f>
        <v>4564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1970</v>
      </c>
      <c r="D58" s="41">
        <v>1976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38308</v>
      </c>
      <c r="H59" s="43">
        <v>43173</v>
      </c>
      <c r="M59" s="62"/>
    </row>
    <row r="60" spans="1:8" ht="15" customHeight="1">
      <c r="A60" s="34" t="s">
        <v>184</v>
      </c>
      <c r="B60" s="40" t="s">
        <v>185</v>
      </c>
      <c r="C60" s="41">
        <v>45618</v>
      </c>
      <c r="D60" s="41">
        <v>51150</v>
      </c>
      <c r="E60" s="36" t="s">
        <v>186</v>
      </c>
      <c r="F60" s="42" t="s">
        <v>187</v>
      </c>
      <c r="G60" s="43"/>
      <c r="H60" s="43">
        <v>0</v>
      </c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12091</v>
      </c>
      <c r="H61" s="49">
        <f>SUM(H62:H68)</f>
        <v>15806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255</v>
      </c>
      <c r="H62" s="43">
        <v>2468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47588</v>
      </c>
      <c r="D64" s="55">
        <f>SUM(D58:D63)</f>
        <v>53126</v>
      </c>
      <c r="E64" s="36" t="s">
        <v>201</v>
      </c>
      <c r="F64" s="42" t="s">
        <v>202</v>
      </c>
      <c r="G64" s="43">
        <v>7831</v>
      </c>
      <c r="H64" s="43">
        <v>10222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>
        <v>323</v>
      </c>
      <c r="H65" s="43">
        <v>131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448</v>
      </c>
      <c r="H66" s="43">
        <v>411</v>
      </c>
    </row>
    <row r="67" spans="1:8" ht="15" customHeight="1">
      <c r="A67" s="34" t="s">
        <v>208</v>
      </c>
      <c r="B67" s="40" t="s">
        <v>209</v>
      </c>
      <c r="C67" s="41">
        <v>19068</v>
      </c>
      <c r="D67" s="41">
        <f>14933+587</f>
        <v>15520</v>
      </c>
      <c r="E67" s="36" t="s">
        <v>210</v>
      </c>
      <c r="F67" s="42" t="s">
        <v>211</v>
      </c>
      <c r="G67" s="43">
        <v>84</v>
      </c>
      <c r="H67" s="43">
        <v>81</v>
      </c>
    </row>
    <row r="68" spans="1:8" ht="15" customHeight="1">
      <c r="A68" s="34" t="s">
        <v>212</v>
      </c>
      <c r="B68" s="40" t="s">
        <v>213</v>
      </c>
      <c r="C68" s="41">
        <v>1626</v>
      </c>
      <c r="D68" s="41">
        <v>3836</v>
      </c>
      <c r="E68" s="36" t="s">
        <v>214</v>
      </c>
      <c r="F68" s="42" t="s">
        <v>215</v>
      </c>
      <c r="G68" s="43">
        <v>3150</v>
      </c>
      <c r="H68" s="43">
        <v>2493</v>
      </c>
    </row>
    <row r="69" spans="1:8" ht="15" customHeight="1">
      <c r="A69" s="34" t="s">
        <v>216</v>
      </c>
      <c r="B69" s="40" t="s">
        <v>217</v>
      </c>
      <c r="C69" s="41">
        <v>4695</v>
      </c>
      <c r="D69" s="41">
        <v>3350</v>
      </c>
      <c r="E69" s="57" t="s">
        <v>78</v>
      </c>
      <c r="F69" s="42" t="s">
        <v>218</v>
      </c>
      <c r="G69" s="43">
        <v>157</v>
      </c>
      <c r="H69" s="43">
        <v>3723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448</v>
      </c>
      <c r="H70" s="43">
        <v>410</v>
      </c>
    </row>
    <row r="71" spans="1:18" ht="15" customHeight="1">
      <c r="A71" s="34" t="s">
        <v>223</v>
      </c>
      <c r="B71" s="40" t="s">
        <v>224</v>
      </c>
      <c r="C71" s="41">
        <v>2066</v>
      </c>
      <c r="D71" s="41">
        <v>2387</v>
      </c>
      <c r="E71" s="61" t="s">
        <v>46</v>
      </c>
      <c r="F71" s="86" t="s">
        <v>225</v>
      </c>
      <c r="G71" s="87">
        <f>G59+G60+G61+G69+G70</f>
        <v>51004</v>
      </c>
      <c r="H71" s="87">
        <f>H59+H60+H61+H69+H70</f>
        <v>63112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177</v>
      </c>
      <c r="D72" s="41">
        <v>176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270</v>
      </c>
      <c r="D74" s="41">
        <v>379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27902</v>
      </c>
      <c r="D75" s="55">
        <f>SUM(D67:D74)</f>
        <v>25648</v>
      </c>
      <c r="E75" s="57" t="s">
        <v>161</v>
      </c>
      <c r="F75" s="48" t="s">
        <v>235</v>
      </c>
      <c r="G75" s="43">
        <v>91</v>
      </c>
      <c r="H75" s="43">
        <v>88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51095</v>
      </c>
      <c r="H79" s="99">
        <f>H71+H74+H75+H76</f>
        <v>63200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435</v>
      </c>
      <c r="D87" s="41">
        <v>454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v>3453</v>
      </c>
      <c r="D90" s="41">
        <v>3464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3888</v>
      </c>
      <c r="D91" s="55">
        <f>SUM(D87:D90)</f>
        <v>3918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229</v>
      </c>
      <c r="D92" s="41">
        <v>243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79607</v>
      </c>
      <c r="D93" s="55">
        <f>D64+D75+D84+D91+D92</f>
        <v>82935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172465</v>
      </c>
      <c r="D94" s="106">
        <f>D93+D55</f>
        <v>182690</v>
      </c>
      <c r="E94" s="107" t="s">
        <v>271</v>
      </c>
      <c r="F94" s="108" t="s">
        <v>272</v>
      </c>
      <c r="G94" s="109">
        <f>G36+G39+G55+G79</f>
        <v>172465</v>
      </c>
      <c r="H94" s="109">
        <f>H36+H39+H55+H79</f>
        <v>182690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0">
      <selection activeCell="C36" sqref="C36"/>
    </sheetView>
  </sheetViews>
  <sheetFormatPr defaultColWidth="9.00390625" defaultRowHeight="12" customHeight="1"/>
  <cols>
    <col min="1" max="1" width="49.50390625" style="121" customWidth="1"/>
    <col min="2" max="2" width="9.00390625" style="121" customWidth="1"/>
    <col min="3" max="3" width="11.875" style="122" customWidth="1"/>
    <col min="4" max="4" width="14.50390625" style="122" customWidth="1"/>
    <col min="5" max="5" width="42.75390625" style="121" customWidth="1"/>
    <col min="6" max="6" width="9.00390625" style="121" customWidth="1"/>
    <col min="7" max="7" width="9.75390625" style="122" customWidth="1"/>
    <col min="8" max="8" width="14.125" style="122" customWidth="1"/>
    <col min="9" max="16384" width="9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279</v>
      </c>
      <c r="B4" s="130"/>
      <c r="C4" s="131"/>
      <c r="D4" s="131"/>
      <c r="E4" s="129"/>
      <c r="F4" s="128"/>
      <c r="G4" s="124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" customHeight="1">
      <c r="A8" s="141" t="s">
        <v>285</v>
      </c>
      <c r="B8" s="141"/>
      <c r="C8" s="142"/>
      <c r="D8" s="143"/>
      <c r="E8" s="141" t="s">
        <v>286</v>
      </c>
      <c r="F8" s="139"/>
      <c r="G8" s="140"/>
      <c r="H8" s="140"/>
    </row>
    <row r="9" spans="1:8" ht="12" customHeight="1">
      <c r="A9" s="144" t="s">
        <v>287</v>
      </c>
      <c r="B9" s="145" t="s">
        <v>288</v>
      </c>
      <c r="C9" s="146">
        <v>1654</v>
      </c>
      <c r="D9" s="146">
        <v>1737</v>
      </c>
      <c r="E9" s="144" t="s">
        <v>289</v>
      </c>
      <c r="F9" s="147" t="s">
        <v>290</v>
      </c>
      <c r="G9" s="148"/>
      <c r="H9" s="148"/>
    </row>
    <row r="10" spans="1:8" ht="12" customHeight="1">
      <c r="A10" s="144" t="s">
        <v>291</v>
      </c>
      <c r="B10" s="145" t="s">
        <v>292</v>
      </c>
      <c r="C10" s="146">
        <v>5044</v>
      </c>
      <c r="D10" s="146">
        <v>4241</v>
      </c>
      <c r="E10" s="144" t="s">
        <v>293</v>
      </c>
      <c r="F10" s="147" t="s">
        <v>294</v>
      </c>
      <c r="G10" s="148">
        <v>233588</v>
      </c>
      <c r="H10" s="148">
        <v>265534</v>
      </c>
    </row>
    <row r="11" spans="1:8" ht="12" customHeight="1">
      <c r="A11" s="144" t="s">
        <v>295</v>
      </c>
      <c r="B11" s="145" t="s">
        <v>296</v>
      </c>
      <c r="C11" s="146">
        <v>3828</v>
      </c>
      <c r="D11" s="146">
        <v>3971</v>
      </c>
      <c r="E11" s="149" t="s">
        <v>297</v>
      </c>
      <c r="F11" s="147" t="s">
        <v>298</v>
      </c>
      <c r="G11" s="148">
        <v>1227</v>
      </c>
      <c r="H11" s="148">
        <v>1231</v>
      </c>
    </row>
    <row r="12" spans="1:8" ht="12" customHeight="1">
      <c r="A12" s="144" t="s">
        <v>299</v>
      </c>
      <c r="B12" s="145" t="s">
        <v>300</v>
      </c>
      <c r="C12" s="146">
        <v>5722</v>
      </c>
      <c r="D12" s="146">
        <v>5669</v>
      </c>
      <c r="E12" s="149" t="s">
        <v>78</v>
      </c>
      <c r="F12" s="147" t="s">
        <v>301</v>
      </c>
      <c r="G12" s="148">
        <v>6992</v>
      </c>
      <c r="H12" s="148">
        <v>4811</v>
      </c>
    </row>
    <row r="13" spans="1:18" ht="12" customHeight="1">
      <c r="A13" s="144" t="s">
        <v>302</v>
      </c>
      <c r="B13" s="145" t="s">
        <v>303</v>
      </c>
      <c r="C13" s="146">
        <v>1047</v>
      </c>
      <c r="D13" s="146">
        <v>1024</v>
      </c>
      <c r="E13" s="150" t="s">
        <v>51</v>
      </c>
      <c r="F13" s="151" t="s">
        <v>304</v>
      </c>
      <c r="G13" s="140">
        <f>SUM(G9:G12)</f>
        <v>241807</v>
      </c>
      <c r="H13" s="140">
        <f>SUM(H9:H12)</f>
        <v>271576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305</v>
      </c>
      <c r="B14" s="145" t="s">
        <v>306</v>
      </c>
      <c r="C14" s="146">
        <v>219363</v>
      </c>
      <c r="D14" s="146">
        <v>249309</v>
      </c>
      <c r="E14" s="149"/>
      <c r="F14" s="153"/>
      <c r="G14" s="154"/>
      <c r="H14" s="154"/>
    </row>
    <row r="15" spans="1:8" ht="24" customHeight="1">
      <c r="A15" s="144" t="s">
        <v>307</v>
      </c>
      <c r="B15" s="145" t="s">
        <v>308</v>
      </c>
      <c r="C15" s="155"/>
      <c r="D15" s="155"/>
      <c r="E15" s="141" t="s">
        <v>309</v>
      </c>
      <c r="F15" s="156" t="s">
        <v>310</v>
      </c>
      <c r="G15" s="148">
        <v>0</v>
      </c>
      <c r="H15" s="148"/>
    </row>
    <row r="16" spans="1:8" ht="12" customHeight="1">
      <c r="A16" s="144" t="s">
        <v>311</v>
      </c>
      <c r="B16" s="145" t="s">
        <v>312</v>
      </c>
      <c r="C16" s="155">
        <v>3661</v>
      </c>
      <c r="D16" s="155">
        <f>4578-18</f>
        <v>4560</v>
      </c>
      <c r="E16" s="144" t="s">
        <v>313</v>
      </c>
      <c r="F16" s="153" t="s">
        <v>314</v>
      </c>
      <c r="G16" s="157">
        <v>0</v>
      </c>
      <c r="H16" s="157"/>
    </row>
    <row r="17" spans="1:8" ht="12" customHeight="1">
      <c r="A17" s="158" t="s">
        <v>315</v>
      </c>
      <c r="B17" s="145" t="s">
        <v>316</v>
      </c>
      <c r="C17" s="159"/>
      <c r="D17" s="159">
        <v>1081</v>
      </c>
      <c r="E17" s="141"/>
      <c r="F17" s="139"/>
      <c r="G17" s="154"/>
      <c r="H17" s="154"/>
    </row>
    <row r="18" spans="1:8" ht="12" customHeight="1">
      <c r="A18" s="158" t="s">
        <v>317</v>
      </c>
      <c r="B18" s="145" t="s">
        <v>318</v>
      </c>
      <c r="C18" s="159"/>
      <c r="D18" s="159"/>
      <c r="E18" s="141" t="s">
        <v>319</v>
      </c>
      <c r="F18" s="139"/>
      <c r="G18" s="154"/>
      <c r="H18" s="154"/>
    </row>
    <row r="19" spans="1:15" ht="12" customHeight="1">
      <c r="A19" s="150" t="s">
        <v>51</v>
      </c>
      <c r="B19" s="160" t="s">
        <v>320</v>
      </c>
      <c r="C19" s="161">
        <f>SUM(C9:C15)+C16</f>
        <v>240319</v>
      </c>
      <c r="D19" s="161">
        <f>SUM(D9:D15)+D16</f>
        <v>270511</v>
      </c>
      <c r="E19" s="139" t="s">
        <v>321</v>
      </c>
      <c r="F19" s="153" t="s">
        <v>322</v>
      </c>
      <c r="G19" s="148">
        <v>327</v>
      </c>
      <c r="H19" s="148">
        <v>539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323</v>
      </c>
      <c r="F20" s="153" t="s">
        <v>324</v>
      </c>
      <c r="G20" s="148"/>
      <c r="H20" s="148"/>
    </row>
    <row r="21" spans="1:8" ht="24" customHeight="1">
      <c r="A21" s="141" t="s">
        <v>325</v>
      </c>
      <c r="B21" s="163"/>
      <c r="C21" s="162"/>
      <c r="D21" s="162"/>
      <c r="E21" s="144" t="s">
        <v>326</v>
      </c>
      <c r="F21" s="153" t="s">
        <v>327</v>
      </c>
      <c r="G21" s="148">
        <v>404</v>
      </c>
      <c r="H21" s="148">
        <v>218</v>
      </c>
    </row>
    <row r="22" spans="1:8" ht="24" customHeight="1">
      <c r="A22" s="139" t="s">
        <v>328</v>
      </c>
      <c r="B22" s="163" t="s">
        <v>329</v>
      </c>
      <c r="C22" s="146">
        <v>2285</v>
      </c>
      <c r="D22" s="146">
        <v>2589</v>
      </c>
      <c r="E22" s="139" t="s">
        <v>330</v>
      </c>
      <c r="F22" s="153" t="s">
        <v>331</v>
      </c>
      <c r="G22" s="148">
        <v>515</v>
      </c>
      <c r="H22" s="148"/>
    </row>
    <row r="23" spans="1:8" ht="24" customHeight="1">
      <c r="A23" s="144" t="s">
        <v>332</v>
      </c>
      <c r="B23" s="163" t="s">
        <v>333</v>
      </c>
      <c r="C23" s="146"/>
      <c r="D23" s="146"/>
      <c r="E23" s="144" t="s">
        <v>334</v>
      </c>
      <c r="F23" s="153" t="s">
        <v>335</v>
      </c>
      <c r="G23" s="148"/>
      <c r="H23" s="148"/>
    </row>
    <row r="24" spans="1:18" ht="12" customHeight="1">
      <c r="A24" s="144" t="s">
        <v>336</v>
      </c>
      <c r="B24" s="163" t="s">
        <v>337</v>
      </c>
      <c r="C24" s="146"/>
      <c r="D24" s="146">
        <v>263</v>
      </c>
      <c r="E24" s="150" t="s">
        <v>103</v>
      </c>
      <c r="F24" s="156" t="s">
        <v>338</v>
      </c>
      <c r="G24" s="140">
        <f>SUM(G19:G23)</f>
        <v>1246</v>
      </c>
      <c r="H24" s="140">
        <f>SUM(H19:H23)</f>
        <v>757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339</v>
      </c>
      <c r="C25" s="146">
        <v>362</v>
      </c>
      <c r="D25" s="146">
        <v>528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340</v>
      </c>
      <c r="C26" s="161">
        <f>SUM(C22:C25)</f>
        <v>2647</v>
      </c>
      <c r="D26" s="161">
        <f>SUM(D22:D25)</f>
        <v>3380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341</v>
      </c>
      <c r="B28" s="134" t="s">
        <v>342</v>
      </c>
      <c r="C28" s="143">
        <f>C26+C19</f>
        <v>242966</v>
      </c>
      <c r="D28" s="143">
        <f>D26+D19</f>
        <v>273891</v>
      </c>
      <c r="E28" s="137" t="s">
        <v>343</v>
      </c>
      <c r="F28" s="156" t="s">
        <v>344</v>
      </c>
      <c r="G28" s="140">
        <f>G13+G15+G24</f>
        <v>243053</v>
      </c>
      <c r="H28" s="140">
        <f>H13+H15+H24</f>
        <v>272333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345</v>
      </c>
      <c r="B30" s="134" t="s">
        <v>346</v>
      </c>
      <c r="C30" s="143">
        <f>IF((G28-C28)&gt;0,G28-C28,0)</f>
        <v>87</v>
      </c>
      <c r="D30" s="143">
        <f>IF((H28-D28)&gt;0,H28-D28,0)</f>
        <v>0</v>
      </c>
      <c r="E30" s="137" t="s">
        <v>347</v>
      </c>
      <c r="F30" s="156" t="s">
        <v>348</v>
      </c>
      <c r="G30" s="165">
        <f>IF((C28-G28)&gt;0,C28-G28,0)</f>
        <v>0</v>
      </c>
      <c r="H30" s="165">
        <f>IF((D28-H28)&gt;0,D28-H28,0)</f>
        <v>1558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349</v>
      </c>
      <c r="B31" s="164" t="s">
        <v>350</v>
      </c>
      <c r="C31" s="146"/>
      <c r="D31" s="146"/>
      <c r="E31" s="141" t="s">
        <v>351</v>
      </c>
      <c r="F31" s="153" t="s">
        <v>352</v>
      </c>
      <c r="G31" s="148"/>
      <c r="H31" s="148"/>
    </row>
    <row r="32" spans="1:8" ht="12" customHeight="1">
      <c r="A32" s="141" t="s">
        <v>353</v>
      </c>
      <c r="B32" s="167" t="s">
        <v>354</v>
      </c>
      <c r="C32" s="146"/>
      <c r="D32" s="146"/>
      <c r="E32" s="141" t="s">
        <v>355</v>
      </c>
      <c r="F32" s="153" t="s">
        <v>356</v>
      </c>
      <c r="G32" s="148"/>
      <c r="H32" s="148"/>
    </row>
    <row r="33" spans="1:18" ht="12" customHeight="1">
      <c r="A33" s="168" t="s">
        <v>357</v>
      </c>
      <c r="B33" s="164" t="s">
        <v>358</v>
      </c>
      <c r="C33" s="161">
        <f>C28+C31+C32</f>
        <v>242966</v>
      </c>
      <c r="D33" s="161">
        <f>D28+D31+D32</f>
        <v>273891</v>
      </c>
      <c r="E33" s="137" t="s">
        <v>359</v>
      </c>
      <c r="F33" s="156" t="s">
        <v>360</v>
      </c>
      <c r="G33" s="165">
        <f>G32+G31+G28</f>
        <v>243053</v>
      </c>
      <c r="H33" s="165">
        <f>H32+H31+H28</f>
        <v>272333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361</v>
      </c>
      <c r="B34" s="134" t="s">
        <v>362</v>
      </c>
      <c r="C34" s="143">
        <f>IF((G33-C33)&gt;0,G33-C33,0)</f>
        <v>87</v>
      </c>
      <c r="D34" s="143">
        <f>IF((H33-D33)&gt;0,H33-D33,0)</f>
        <v>0</v>
      </c>
      <c r="E34" s="168" t="s">
        <v>363</v>
      </c>
      <c r="F34" s="156" t="s">
        <v>364</v>
      </c>
      <c r="G34" s="140">
        <f>IF((C33-G33)&gt;0,C33-G33,0)</f>
        <v>0</v>
      </c>
      <c r="H34" s="140">
        <f>IF((D33-H33)&gt;0,D33-H33,0)</f>
        <v>1558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365</v>
      </c>
      <c r="B35" s="164" t="s">
        <v>366</v>
      </c>
      <c r="C35" s="161">
        <f>C36+C37+C38</f>
        <v>98</v>
      </c>
      <c r="D35" s="161">
        <f>D36+D37+D38</f>
        <v>-18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367</v>
      </c>
      <c r="B36" s="163" t="s">
        <v>368</v>
      </c>
      <c r="C36" s="146">
        <v>265</v>
      </c>
      <c r="D36" s="146"/>
      <c r="E36" s="169"/>
      <c r="F36" s="139"/>
      <c r="G36" s="154"/>
      <c r="H36" s="154"/>
    </row>
    <row r="37" spans="1:8" ht="24" customHeight="1">
      <c r="A37" s="170" t="s">
        <v>369</v>
      </c>
      <c r="B37" s="171" t="s">
        <v>370</v>
      </c>
      <c r="C37" s="172">
        <v>-167</v>
      </c>
      <c r="D37" s="172">
        <v>-18</v>
      </c>
      <c r="E37" s="169"/>
      <c r="F37" s="153"/>
      <c r="G37" s="154"/>
      <c r="H37" s="154"/>
    </row>
    <row r="38" spans="1:8" ht="12" customHeight="1">
      <c r="A38" s="173" t="s">
        <v>371</v>
      </c>
      <c r="B38" s="171" t="s">
        <v>372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373</v>
      </c>
      <c r="B39" s="176" t="s">
        <v>374</v>
      </c>
      <c r="C39" s="177">
        <f>IF(C34&gt;0,IF(C35&lt;0,C34,IF(C34-C35&gt;=0,C34-C35,0)),0)</f>
        <v>0</v>
      </c>
      <c r="D39" s="177">
        <f>IF(D34&gt;0,IF(D35&lt;0,D34,IF(D34-D35&gt;=0,D34-D35,0)),0)</f>
        <v>0</v>
      </c>
      <c r="E39" s="178" t="s">
        <v>375</v>
      </c>
      <c r="F39" s="179" t="s">
        <v>376</v>
      </c>
      <c r="G39" s="180">
        <f>IF(G34&gt;0,IF(C35&gt;=0,G34+C35,G34),IF(C34-C35&lt;0,C35-C34,0))</f>
        <v>11</v>
      </c>
      <c r="H39" s="180">
        <f>IF(H34&gt;0,IF(D35&gt;=0,H34+D35,H34),IF(D34-D35&lt;0,D35-D34,0))</f>
        <v>1558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377</v>
      </c>
      <c r="B40" s="136" t="s">
        <v>378</v>
      </c>
      <c r="C40" s="181"/>
      <c r="D40" s="181"/>
      <c r="E40" s="137" t="s">
        <v>377</v>
      </c>
      <c r="F40" s="179" t="s">
        <v>379</v>
      </c>
      <c r="G40" s="148"/>
      <c r="H40" s="148"/>
    </row>
    <row r="41" spans="1:18" ht="12" customHeight="1">
      <c r="A41" s="137" t="s">
        <v>380</v>
      </c>
      <c r="B41" s="133" t="s">
        <v>381</v>
      </c>
      <c r="C41" s="138">
        <f>IF(C39-C40&gt;0,C39-C40,0)</f>
        <v>0</v>
      </c>
      <c r="D41" s="138">
        <f>IF(D39-D40&gt;0,D39-D40,0)</f>
        <v>0</v>
      </c>
      <c r="E41" s="137" t="s">
        <v>382</v>
      </c>
      <c r="F41" s="179" t="s">
        <v>383</v>
      </c>
      <c r="G41" s="165">
        <f>G39-G40</f>
        <v>11</v>
      </c>
      <c r="H41" s="165">
        <f>H39-H40</f>
        <v>1558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384</v>
      </c>
      <c r="B42" s="133" t="s">
        <v>385</v>
      </c>
      <c r="C42" s="165">
        <f>C33+C35+C39</f>
        <v>243064</v>
      </c>
      <c r="D42" s="165">
        <f>D33+D35+D39</f>
        <v>273873</v>
      </c>
      <c r="E42" s="168" t="s">
        <v>386</v>
      </c>
      <c r="F42" s="176" t="s">
        <v>387</v>
      </c>
      <c r="G42" s="165">
        <f>G39+G33</f>
        <v>243064</v>
      </c>
      <c r="H42" s="165">
        <f>H39+H33</f>
        <v>273891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388</v>
      </c>
      <c r="B44" s="187"/>
      <c r="C44" s="188" t="s">
        <v>389</v>
      </c>
      <c r="D44" s="188"/>
      <c r="E44" s="189" t="s">
        <v>390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49027777777777776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2">
      <selection activeCell="C14" sqref="C14"/>
    </sheetView>
  </sheetViews>
  <sheetFormatPr defaultColWidth="9.00390625" defaultRowHeight="12" customHeight="1"/>
  <cols>
    <col min="1" max="1" width="72.00390625" style="191" customWidth="1"/>
    <col min="2" max="2" width="10.00390625" style="191" customWidth="1"/>
    <col min="3" max="3" width="12.875" style="192" customWidth="1"/>
    <col min="4" max="4" width="13.875" style="192" customWidth="1"/>
    <col min="5" max="5" width="10.125" style="191" customWidth="1"/>
    <col min="6" max="6" width="12.00390625" style="191" customWidth="1"/>
    <col min="7" max="16384" width="9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391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392</v>
      </c>
      <c r="B4" s="125"/>
      <c r="C4" s="199" t="s">
        <v>393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394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395</v>
      </c>
      <c r="B6" s="125"/>
      <c r="C6" s="200"/>
      <c r="D6" s="201" t="s">
        <v>280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396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397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398</v>
      </c>
      <c r="B10" s="212" t="s">
        <v>399</v>
      </c>
      <c r="C10" s="213">
        <v>252156</v>
      </c>
      <c r="D10" s="213">
        <v>276300</v>
      </c>
      <c r="E10" s="210"/>
      <c r="F10" s="210"/>
      <c r="G10" s="195"/>
    </row>
    <row r="11" spans="1:13" ht="12" customHeight="1">
      <c r="A11" s="211" t="s">
        <v>400</v>
      </c>
      <c r="B11" s="212" t="s">
        <v>401</v>
      </c>
      <c r="C11" s="213">
        <f>-223145-124</f>
        <v>-223269</v>
      </c>
      <c r="D11" s="213">
        <v>-234562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402</v>
      </c>
      <c r="B12" s="212" t="s">
        <v>403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404</v>
      </c>
      <c r="B13" s="212" t="s">
        <v>405</v>
      </c>
      <c r="C13" s="213">
        <v>-6667</v>
      </c>
      <c r="D13" s="213">
        <v>-6374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406</v>
      </c>
      <c r="B14" s="212" t="s">
        <v>407</v>
      </c>
      <c r="C14" s="213">
        <v>-24658</v>
      </c>
      <c r="D14" s="213">
        <v>-23998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408</v>
      </c>
      <c r="B15" s="212" t="s">
        <v>409</v>
      </c>
      <c r="C15" s="213"/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410</v>
      </c>
      <c r="B16" s="212" t="s">
        <v>411</v>
      </c>
      <c r="C16" s="213">
        <v>9</v>
      </c>
      <c r="D16" s="213">
        <v>3</v>
      </c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412</v>
      </c>
      <c r="B17" s="212" t="s">
        <v>413</v>
      </c>
      <c r="C17" s="213">
        <v>-355</v>
      </c>
      <c r="D17" s="213">
        <v>-528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414</v>
      </c>
      <c r="B18" s="217" t="s">
        <v>415</v>
      </c>
      <c r="C18" s="213">
        <v>10</v>
      </c>
      <c r="D18" s="213">
        <v>6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416</v>
      </c>
      <c r="B19" s="212" t="s">
        <v>417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418</v>
      </c>
      <c r="B20" s="219" t="s">
        <v>419</v>
      </c>
      <c r="C20" s="209">
        <f>SUM(C10:C19)</f>
        <v>-2774</v>
      </c>
      <c r="D20" s="209">
        <f>SUM(D10:D19)</f>
        <v>10847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420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421</v>
      </c>
      <c r="B22" s="212" t="s">
        <v>422</v>
      </c>
      <c r="C22" s="213">
        <v>-1310</v>
      </c>
      <c r="D22" s="213">
        <v>-2247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423</v>
      </c>
      <c r="B23" s="212" t="s">
        <v>424</v>
      </c>
      <c r="C23" s="213">
        <v>10749</v>
      </c>
      <c r="D23" s="213">
        <v>2745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425</v>
      </c>
      <c r="B24" s="212" t="s">
        <v>426</v>
      </c>
      <c r="C24" s="213"/>
      <c r="D24" s="213">
        <v>-3994</v>
      </c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427</v>
      </c>
      <c r="B25" s="212" t="s">
        <v>428</v>
      </c>
      <c r="C25" s="213">
        <v>478</v>
      </c>
      <c r="D25" s="213"/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429</v>
      </c>
      <c r="B26" s="212" t="s">
        <v>430</v>
      </c>
      <c r="C26" s="213">
        <v>152</v>
      </c>
      <c r="D26" s="213"/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431</v>
      </c>
      <c r="B27" s="212" t="s">
        <v>432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433</v>
      </c>
      <c r="B28" s="212" t="s">
        <v>434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435</v>
      </c>
      <c r="B29" s="212" t="s">
        <v>436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414</v>
      </c>
      <c r="B30" s="212" t="s">
        <v>437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438</v>
      </c>
      <c r="B31" s="212" t="s">
        <v>439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440</v>
      </c>
      <c r="B32" s="219" t="s">
        <v>441</v>
      </c>
      <c r="C32" s="209">
        <f>SUM(C22:C31)</f>
        <v>10069</v>
      </c>
      <c r="D32" s="209">
        <f>SUM(D22:D31)</f>
        <v>-3496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442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443</v>
      </c>
      <c r="B34" s="212" t="s">
        <v>444</v>
      </c>
      <c r="C34" s="213"/>
      <c r="D34" s="213"/>
      <c r="E34" s="210"/>
      <c r="F34" s="210"/>
      <c r="G34" s="195"/>
    </row>
    <row r="35" spans="1:7" ht="12" customHeight="1">
      <c r="A35" s="216" t="s">
        <v>445</v>
      </c>
      <c r="B35" s="212" t="s">
        <v>446</v>
      </c>
      <c r="C35" s="213"/>
      <c r="D35" s="213"/>
      <c r="E35" s="210"/>
      <c r="F35" s="210"/>
      <c r="G35" s="195"/>
    </row>
    <row r="36" spans="1:7" ht="12" customHeight="1">
      <c r="A36" s="211" t="s">
        <v>447</v>
      </c>
      <c r="B36" s="212" t="s">
        <v>448</v>
      </c>
      <c r="C36" s="213">
        <v>155793</v>
      </c>
      <c r="D36" s="213">
        <f>2410+160478</f>
        <v>162888</v>
      </c>
      <c r="E36" s="210"/>
      <c r="F36" s="210"/>
      <c r="G36" s="195"/>
    </row>
    <row r="37" spans="1:7" ht="12" customHeight="1">
      <c r="A37" s="211" t="s">
        <v>449</v>
      </c>
      <c r="B37" s="212" t="s">
        <v>450</v>
      </c>
      <c r="C37" s="213">
        <v>-160839</v>
      </c>
      <c r="D37" s="213">
        <f>-200-166610</f>
        <v>-166810</v>
      </c>
      <c r="E37" s="210"/>
      <c r="F37" s="210"/>
      <c r="G37" s="195"/>
    </row>
    <row r="38" spans="1:7" ht="12" customHeight="1">
      <c r="A38" s="211" t="s">
        <v>451</v>
      </c>
      <c r="B38" s="212" t="s">
        <v>452</v>
      </c>
      <c r="C38" s="213"/>
      <c r="D38" s="213"/>
      <c r="E38" s="210"/>
      <c r="F38" s="210"/>
      <c r="G38" s="195"/>
    </row>
    <row r="39" spans="1:7" ht="12" customHeight="1">
      <c r="A39" s="211" t="s">
        <v>453</v>
      </c>
      <c r="B39" s="212" t="s">
        <v>454</v>
      </c>
      <c r="C39" s="213">
        <v>-2279</v>
      </c>
      <c r="D39" s="213">
        <f>-48-2441</f>
        <v>-2489</v>
      </c>
      <c r="E39" s="210"/>
      <c r="F39" s="210"/>
      <c r="G39" s="195"/>
    </row>
    <row r="40" spans="1:7" ht="12" customHeight="1">
      <c r="A40" s="211" t="s">
        <v>455</v>
      </c>
      <c r="B40" s="212" t="s">
        <v>456</v>
      </c>
      <c r="C40" s="213"/>
      <c r="D40" s="213"/>
      <c r="E40" s="210"/>
      <c r="F40" s="210"/>
      <c r="G40" s="195"/>
    </row>
    <row r="41" spans="1:8" ht="12" customHeight="1">
      <c r="A41" s="211" t="s">
        <v>457</v>
      </c>
      <c r="B41" s="212" t="s">
        <v>458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459</v>
      </c>
      <c r="B42" s="219" t="s">
        <v>460</v>
      </c>
      <c r="C42" s="209">
        <f>SUM(C34:C41)</f>
        <v>-7325</v>
      </c>
      <c r="D42" s="209">
        <f>SUM(D34:D41)</f>
        <v>-6411</v>
      </c>
      <c r="E42" s="210"/>
      <c r="F42" s="210"/>
      <c r="G42" s="215"/>
      <c r="H42" s="215"/>
    </row>
    <row r="43" spans="1:8" ht="12" customHeight="1">
      <c r="A43" s="222" t="s">
        <v>461</v>
      </c>
      <c r="B43" s="219" t="s">
        <v>462</v>
      </c>
      <c r="C43" s="209">
        <f>C42+C32+C20</f>
        <v>-30</v>
      </c>
      <c r="D43" s="209">
        <f>D42+D32+D20</f>
        <v>940</v>
      </c>
      <c r="E43" s="210"/>
      <c r="F43" s="210"/>
      <c r="G43" s="215"/>
      <c r="H43" s="215"/>
    </row>
    <row r="44" spans="1:8" ht="12" customHeight="1">
      <c r="A44" s="207" t="s">
        <v>463</v>
      </c>
      <c r="B44" s="220" t="s">
        <v>464</v>
      </c>
      <c r="C44" s="209">
        <f>D45</f>
        <v>3918</v>
      </c>
      <c r="D44" s="223">
        <v>2978</v>
      </c>
      <c r="E44" s="210"/>
      <c r="F44" s="210"/>
      <c r="G44" s="215"/>
      <c r="H44" s="215"/>
    </row>
    <row r="45" spans="1:8" ht="12" customHeight="1">
      <c r="A45" s="207" t="s">
        <v>465</v>
      </c>
      <c r="B45" s="220" t="s">
        <v>466</v>
      </c>
      <c r="C45" s="209">
        <f>C44+C43</f>
        <v>3888</v>
      </c>
      <c r="D45" s="209">
        <f>D44+D43</f>
        <v>3918</v>
      </c>
      <c r="E45" s="210"/>
      <c r="F45" s="210"/>
      <c r="G45" s="215"/>
      <c r="H45" s="215"/>
    </row>
    <row r="46" spans="1:8" ht="12" customHeight="1">
      <c r="A46" s="211" t="s">
        <v>467</v>
      </c>
      <c r="B46" s="220" t="s">
        <v>468</v>
      </c>
      <c r="C46" s="224">
        <v>435</v>
      </c>
      <c r="D46" s="224">
        <v>454</v>
      </c>
      <c r="E46" s="210"/>
      <c r="F46" s="210"/>
      <c r="G46" s="215"/>
      <c r="H46" s="215"/>
    </row>
    <row r="47" spans="1:8" ht="12" customHeight="1">
      <c r="A47" s="211" t="s">
        <v>469</v>
      </c>
      <c r="B47" s="220" t="s">
        <v>470</v>
      </c>
      <c r="C47" s="224">
        <v>3453</v>
      </c>
      <c r="D47" s="224">
        <v>3464</v>
      </c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471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1">
      <selection activeCell="I29" sqref="I29"/>
    </sheetView>
  </sheetViews>
  <sheetFormatPr defaultColWidth="9.00390625" defaultRowHeight="12" customHeight="1"/>
  <cols>
    <col min="1" max="1" width="48.50390625" style="231" customWidth="1"/>
    <col min="2" max="2" width="8.25390625" style="232" customWidth="1"/>
    <col min="3" max="3" width="9.125" style="233" customWidth="1"/>
    <col min="4" max="4" width="9.25390625" style="233" customWidth="1"/>
    <col min="5" max="5" width="8.75390625" style="233" customWidth="1"/>
    <col min="6" max="6" width="7.375" style="233" customWidth="1"/>
    <col min="7" max="7" width="9.75390625" style="233" customWidth="1"/>
    <col min="8" max="8" width="7.375" style="233" customWidth="1"/>
    <col min="9" max="9" width="8.2539062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25390625" style="233" customWidth="1"/>
  </cols>
  <sheetData>
    <row r="1" spans="1:14" s="238" customFormat="1" ht="24" customHeight="1">
      <c r="A1" s="234" t="s">
        <v>472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278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5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473</v>
      </c>
      <c r="E6" s="249"/>
      <c r="F6" s="249"/>
      <c r="G6" s="249"/>
      <c r="H6" s="249"/>
      <c r="I6" s="250" t="s">
        <v>474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475</v>
      </c>
      <c r="B7" s="256" t="s">
        <v>476</v>
      </c>
      <c r="C7" s="257" t="s">
        <v>477</v>
      </c>
      <c r="D7" s="258" t="s">
        <v>478</v>
      </c>
      <c r="E7" s="248" t="s">
        <v>479</v>
      </c>
      <c r="F7" s="259" t="s">
        <v>480</v>
      </c>
      <c r="G7" s="259"/>
      <c r="H7" s="259"/>
      <c r="I7" s="248" t="s">
        <v>481</v>
      </c>
      <c r="J7" s="260" t="s">
        <v>482</v>
      </c>
      <c r="K7" s="257" t="s">
        <v>483</v>
      </c>
      <c r="L7" s="257" t="s">
        <v>484</v>
      </c>
      <c r="M7" s="261" t="s">
        <v>485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486</v>
      </c>
      <c r="G8" s="259" t="s">
        <v>487</v>
      </c>
      <c r="H8" s="259" t="s">
        <v>488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489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490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491</v>
      </c>
      <c r="B11" s="270" t="s">
        <v>492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24088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52642</v>
      </c>
      <c r="J11" s="276">
        <f>'справка №1-БАЛАНС'!H29+'справка №1-БАЛАНС'!H32</f>
        <v>-1540</v>
      </c>
      <c r="K11" s="277"/>
      <c r="L11" s="278">
        <f>SUM(C11:K11)</f>
        <v>114926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493</v>
      </c>
      <c r="B12" s="270" t="s">
        <v>494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495</v>
      </c>
      <c r="B13" s="272" t="s">
        <v>496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497</v>
      </c>
      <c r="B14" s="272" t="s">
        <v>498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499</v>
      </c>
      <c r="B15" s="270" t="s">
        <v>500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24088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52642</v>
      </c>
      <c r="J15" s="285">
        <f t="shared" si="2"/>
        <v>-1540</v>
      </c>
      <c r="K15" s="285">
        <f t="shared" si="2"/>
        <v>0</v>
      </c>
      <c r="L15" s="278">
        <f t="shared" si="1"/>
        <v>114926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501</v>
      </c>
      <c r="B16" s="286" t="s">
        <v>502</v>
      </c>
      <c r="C16" s="287"/>
      <c r="D16" s="288"/>
      <c r="E16" s="288"/>
      <c r="F16" s="288"/>
      <c r="G16" s="288"/>
      <c r="H16" s="289"/>
      <c r="I16" s="290">
        <f>+'справка №1-БАЛАНС'!G31</f>
        <v>0</v>
      </c>
      <c r="J16" s="291">
        <f>+'справка №1-БАЛАНС'!G32</f>
        <v>-11</v>
      </c>
      <c r="K16" s="277"/>
      <c r="L16" s="278">
        <f t="shared" si="1"/>
        <v>-11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503</v>
      </c>
      <c r="B17" s="272" t="s">
        <v>504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0</v>
      </c>
      <c r="J17" s="292">
        <f>J18+J19</f>
        <v>0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505</v>
      </c>
      <c r="B18" s="294" t="s">
        <v>506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507</v>
      </c>
      <c r="B19" s="294" t="s">
        <v>508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509</v>
      </c>
      <c r="B20" s="272" t="s">
        <v>510</v>
      </c>
      <c r="C20" s="277"/>
      <c r="D20" s="277"/>
      <c r="E20" s="277"/>
      <c r="F20" s="277"/>
      <c r="G20" s="277"/>
      <c r="H20" s="277"/>
      <c r="I20" s="277">
        <v>-1540</v>
      </c>
      <c r="J20" s="277">
        <v>1540</v>
      </c>
      <c r="K20" s="277"/>
      <c r="L20" s="278">
        <f t="shared" si="1"/>
        <v>0</v>
      </c>
      <c r="M20" s="277"/>
      <c r="N20" s="284"/>
    </row>
    <row r="21" spans="1:23" ht="23.25" customHeight="1">
      <c r="A21" s="283" t="s">
        <v>511</v>
      </c>
      <c r="B21" s="272" t="s">
        <v>512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513</v>
      </c>
      <c r="B22" s="272" t="s">
        <v>514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515</v>
      </c>
      <c r="B23" s="272" t="s">
        <v>516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517</v>
      </c>
      <c r="B24" s="272" t="s">
        <v>518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513</v>
      </c>
      <c r="B25" s="272" t="s">
        <v>519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515</v>
      </c>
      <c r="B26" s="272" t="s">
        <v>520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521</v>
      </c>
      <c r="B27" s="272" t="s">
        <v>522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523</v>
      </c>
      <c r="B28" s="272" t="s">
        <v>524</v>
      </c>
      <c r="C28" s="277"/>
      <c r="D28" s="277"/>
      <c r="E28" s="277">
        <v>-3894</v>
      </c>
      <c r="F28" s="277"/>
      <c r="G28" s="277"/>
      <c r="H28" s="277"/>
      <c r="I28" s="277">
        <v>3894</v>
      </c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525</v>
      </c>
      <c r="B29" s="270" t="s">
        <v>526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20194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54996</v>
      </c>
      <c r="J29" s="281">
        <f>J11+J17+J20+J21+J24+J28+J27+J16</f>
        <v>-11</v>
      </c>
      <c r="K29" s="281">
        <f t="shared" si="6"/>
        <v>0</v>
      </c>
      <c r="L29" s="278">
        <f t="shared" si="1"/>
        <v>114915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527</v>
      </c>
      <c r="B30" s="272" t="s">
        <v>528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529</v>
      </c>
      <c r="B31" s="272" t="s">
        <v>530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531</v>
      </c>
      <c r="B32" s="270" t="s">
        <v>532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20194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54996</v>
      </c>
      <c r="J32" s="281">
        <f t="shared" si="7"/>
        <v>-11</v>
      </c>
      <c r="K32" s="281">
        <f t="shared" si="7"/>
        <v>0</v>
      </c>
      <c r="L32" s="278">
        <f t="shared" si="1"/>
        <v>114915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533</v>
      </c>
      <c r="B35" s="302"/>
      <c r="C35" s="303"/>
      <c r="D35" s="303"/>
      <c r="E35" s="303"/>
      <c r="F35" s="303" t="s">
        <v>389</v>
      </c>
      <c r="G35" s="303"/>
      <c r="H35" s="303"/>
      <c r="I35" s="303"/>
      <c r="J35" s="303" t="s">
        <v>534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4">
      <selection activeCell="S34" sqref="S34"/>
    </sheetView>
  </sheetViews>
  <sheetFormatPr defaultColWidth="11.00390625" defaultRowHeight="12" customHeight="1"/>
  <cols>
    <col min="1" max="1" width="4.125" style="304" customWidth="1"/>
    <col min="2" max="2" width="31.00390625" style="304" customWidth="1"/>
    <col min="3" max="3" width="9.25390625" style="304" customWidth="1"/>
    <col min="4" max="6" width="9.375" style="304" customWidth="1"/>
    <col min="7" max="7" width="8.875" style="304" customWidth="1"/>
    <col min="8" max="8" width="15.00390625" style="304" customWidth="1"/>
    <col min="9" max="9" width="11.00390625" style="304" customWidth="1"/>
    <col min="10" max="10" width="12.375" style="304" customWidth="1"/>
    <col min="11" max="11" width="9.25390625" style="304" customWidth="1"/>
    <col min="12" max="12" width="10.75390625" style="304" customWidth="1"/>
    <col min="13" max="13" width="9.75390625" style="304" customWidth="1"/>
    <col min="14" max="14" width="8.375" style="304" customWidth="1"/>
    <col min="15" max="15" width="12.375" style="304" customWidth="1"/>
    <col min="16" max="16" width="11.125" style="304" customWidth="1"/>
    <col min="17" max="17" width="13.125" style="304" customWidth="1"/>
    <col min="18" max="18" width="11.25390625" style="304" customWidth="1"/>
    <col min="19" max="16384" width="10.75390625" style="304" customWidth="1"/>
  </cols>
  <sheetData>
    <row r="1" spans="1:18" ht="12" customHeight="1">
      <c r="A1" s="305"/>
      <c r="B1" s="306" t="s">
        <v>535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536</v>
      </c>
      <c r="C2" s="309" t="s">
        <v>537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538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539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540</v>
      </c>
      <c r="R4" s="313"/>
    </row>
    <row r="5" spans="1:18" s="315" customFormat="1" ht="63.75" customHeight="1">
      <c r="A5" s="314" t="s">
        <v>475</v>
      </c>
      <c r="B5" s="314"/>
      <c r="C5" s="314"/>
      <c r="D5" s="314" t="s">
        <v>541</v>
      </c>
      <c r="E5" s="314"/>
      <c r="F5" s="314"/>
      <c r="G5" s="314"/>
      <c r="H5" s="314" t="s">
        <v>542</v>
      </c>
      <c r="I5" s="314"/>
      <c r="J5" s="314" t="s">
        <v>543</v>
      </c>
      <c r="K5" s="314" t="s">
        <v>544</v>
      </c>
      <c r="L5" s="314"/>
      <c r="M5" s="314"/>
      <c r="N5" s="314"/>
      <c r="O5" s="314" t="s">
        <v>542</v>
      </c>
      <c r="P5" s="314"/>
      <c r="Q5" s="314" t="s">
        <v>545</v>
      </c>
      <c r="R5" s="314" t="s">
        <v>546</v>
      </c>
    </row>
    <row r="6" spans="1:18" s="315" customFormat="1" ht="48" customHeight="1">
      <c r="A6" s="314"/>
      <c r="B6" s="314"/>
      <c r="C6" s="316" t="s">
        <v>8</v>
      </c>
      <c r="D6" s="314" t="s">
        <v>547</v>
      </c>
      <c r="E6" s="314" t="s">
        <v>548</v>
      </c>
      <c r="F6" s="314" t="s">
        <v>549</v>
      </c>
      <c r="G6" s="314" t="s">
        <v>550</v>
      </c>
      <c r="H6" s="314" t="s">
        <v>551</v>
      </c>
      <c r="I6" s="314" t="s">
        <v>552</v>
      </c>
      <c r="J6" s="314"/>
      <c r="K6" s="314" t="s">
        <v>547</v>
      </c>
      <c r="L6" s="314" t="s">
        <v>553</v>
      </c>
      <c r="M6" s="314" t="s">
        <v>554</v>
      </c>
      <c r="N6" s="314" t="s">
        <v>555</v>
      </c>
      <c r="O6" s="314" t="s">
        <v>551</v>
      </c>
      <c r="P6" s="314" t="s">
        <v>552</v>
      </c>
      <c r="Q6" s="314"/>
      <c r="R6" s="314"/>
    </row>
    <row r="7" spans="1:18" s="315" customFormat="1" ht="12" customHeight="1">
      <c r="A7" s="317" t="s">
        <v>556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557</v>
      </c>
      <c r="B8" s="318" t="s">
        <v>558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559</v>
      </c>
      <c r="B9" s="321" t="s">
        <v>560</v>
      </c>
      <c r="C9" s="322" t="s">
        <v>561</v>
      </c>
      <c r="D9" s="323">
        <v>39428</v>
      </c>
      <c r="E9" s="324">
        <v>746</v>
      </c>
      <c r="F9" s="324">
        <v>3700</v>
      </c>
      <c r="G9" s="325">
        <f>D9+E9-F9</f>
        <v>36474</v>
      </c>
      <c r="H9" s="326"/>
      <c r="I9" s="326"/>
      <c r="J9" s="325">
        <f>G9+H9-I9</f>
        <v>36474</v>
      </c>
      <c r="K9" s="326"/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36474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562</v>
      </c>
      <c r="B10" s="321" t="s">
        <v>563</v>
      </c>
      <c r="C10" s="322" t="s">
        <v>564</v>
      </c>
      <c r="D10" s="323">
        <v>27759</v>
      </c>
      <c r="E10" s="324">
        <v>527</v>
      </c>
      <c r="F10" s="324">
        <v>4240</v>
      </c>
      <c r="G10" s="325">
        <f aca="true" t="shared" si="2" ref="G10:G38">D10+E10-F10</f>
        <v>24046</v>
      </c>
      <c r="H10" s="326"/>
      <c r="I10" s="326"/>
      <c r="J10" s="325">
        <f aca="true" t="shared" si="3" ref="J10:J38">G10+H10-I10</f>
        <v>24046</v>
      </c>
      <c r="K10" s="326">
        <v>9838</v>
      </c>
      <c r="L10" s="326">
        <v>1048</v>
      </c>
      <c r="M10" s="326">
        <v>1166</v>
      </c>
      <c r="N10" s="325">
        <f aca="true" t="shared" si="4" ref="N10:N38">K10+L10-M10</f>
        <v>9720</v>
      </c>
      <c r="O10" s="326"/>
      <c r="P10" s="326"/>
      <c r="Q10" s="325">
        <f t="shared" si="0"/>
        <v>9720</v>
      </c>
      <c r="R10" s="325">
        <f t="shared" si="1"/>
        <v>14326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565</v>
      </c>
      <c r="B11" s="321" t="s">
        <v>566</v>
      </c>
      <c r="C11" s="322" t="s">
        <v>567</v>
      </c>
      <c r="D11" s="323">
        <v>8001</v>
      </c>
      <c r="E11" s="324">
        <v>200</v>
      </c>
      <c r="F11" s="324">
        <v>1250</v>
      </c>
      <c r="G11" s="325">
        <f t="shared" si="2"/>
        <v>6951</v>
      </c>
      <c r="H11" s="326"/>
      <c r="I11" s="326"/>
      <c r="J11" s="325">
        <f t="shared" si="3"/>
        <v>6951</v>
      </c>
      <c r="K11" s="326">
        <v>6414</v>
      </c>
      <c r="L11" s="326">
        <v>673</v>
      </c>
      <c r="M11" s="326">
        <v>1179</v>
      </c>
      <c r="N11" s="325">
        <f t="shared" si="4"/>
        <v>5908</v>
      </c>
      <c r="O11" s="326"/>
      <c r="P11" s="326"/>
      <c r="Q11" s="325">
        <f t="shared" si="0"/>
        <v>5908</v>
      </c>
      <c r="R11" s="325">
        <f t="shared" si="1"/>
        <v>1043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568</v>
      </c>
      <c r="B12" s="321" t="s">
        <v>569</v>
      </c>
      <c r="C12" s="322" t="s">
        <v>570</v>
      </c>
      <c r="D12" s="323">
        <v>17653</v>
      </c>
      <c r="E12" s="324">
        <v>290</v>
      </c>
      <c r="F12" s="324">
        <v>508</v>
      </c>
      <c r="G12" s="325">
        <f t="shared" si="2"/>
        <v>17435</v>
      </c>
      <c r="H12" s="326"/>
      <c r="I12" s="326"/>
      <c r="J12" s="325">
        <f t="shared" si="3"/>
        <v>17435</v>
      </c>
      <c r="K12" s="326">
        <v>8833</v>
      </c>
      <c r="L12" s="326">
        <v>776</v>
      </c>
      <c r="M12" s="326">
        <v>333</v>
      </c>
      <c r="N12" s="325">
        <f t="shared" si="4"/>
        <v>9276</v>
      </c>
      <c r="O12" s="326"/>
      <c r="P12" s="326"/>
      <c r="Q12" s="325">
        <f t="shared" si="0"/>
        <v>9276</v>
      </c>
      <c r="R12" s="325">
        <f t="shared" si="1"/>
        <v>8159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571</v>
      </c>
      <c r="B13" s="321" t="s">
        <v>572</v>
      </c>
      <c r="C13" s="322" t="s">
        <v>573</v>
      </c>
      <c r="D13" s="323">
        <v>12976</v>
      </c>
      <c r="E13" s="324">
        <v>643</v>
      </c>
      <c r="F13" s="324">
        <v>276</v>
      </c>
      <c r="G13" s="325">
        <f t="shared" si="2"/>
        <v>13343</v>
      </c>
      <c r="H13" s="326"/>
      <c r="I13" s="326"/>
      <c r="J13" s="325">
        <f t="shared" si="3"/>
        <v>13343</v>
      </c>
      <c r="K13" s="326">
        <v>8098</v>
      </c>
      <c r="L13" s="326">
        <v>906</v>
      </c>
      <c r="M13" s="326">
        <v>248</v>
      </c>
      <c r="N13" s="325">
        <f t="shared" si="4"/>
        <v>8756</v>
      </c>
      <c r="O13" s="326"/>
      <c r="P13" s="326"/>
      <c r="Q13" s="325">
        <f t="shared" si="0"/>
        <v>8756</v>
      </c>
      <c r="R13" s="325">
        <f t="shared" si="1"/>
        <v>4587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574</v>
      </c>
      <c r="B14" s="321" t="s">
        <v>575</v>
      </c>
      <c r="C14" s="322" t="s">
        <v>576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577</v>
      </c>
      <c r="B15" s="328" t="s">
        <v>578</v>
      </c>
      <c r="C15" s="322" t="s">
        <v>579</v>
      </c>
      <c r="D15" s="323">
        <v>11767</v>
      </c>
      <c r="E15" s="324">
        <v>72</v>
      </c>
      <c r="F15" s="324">
        <v>9427</v>
      </c>
      <c r="G15" s="325">
        <f t="shared" si="2"/>
        <v>2412</v>
      </c>
      <c r="H15" s="326"/>
      <c r="I15" s="326"/>
      <c r="J15" s="325">
        <f t="shared" si="3"/>
        <v>2412</v>
      </c>
      <c r="K15" s="326">
        <v>10479</v>
      </c>
      <c r="L15" s="326">
        <v>414</v>
      </c>
      <c r="M15" s="326">
        <v>8795</v>
      </c>
      <c r="N15" s="325">
        <f t="shared" si="4"/>
        <v>2098</v>
      </c>
      <c r="O15" s="326"/>
      <c r="P15" s="326"/>
      <c r="Q15" s="325">
        <f aca="true" t="shared" si="5" ref="Q15:Q24">N15+O15-P15</f>
        <v>2098</v>
      </c>
      <c r="R15" s="325">
        <f aca="true" t="shared" si="6" ref="R15:R24">J15-Q15</f>
        <v>314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580</v>
      </c>
      <c r="C16" s="330" t="s">
        <v>581</v>
      </c>
      <c r="D16" s="331">
        <f>SUM(D9:D15)</f>
        <v>117584</v>
      </c>
      <c r="E16" s="331">
        <f>SUM(E9:E15)</f>
        <v>2478</v>
      </c>
      <c r="F16" s="331">
        <f>SUM(F9:F15)</f>
        <v>19401</v>
      </c>
      <c r="G16" s="325">
        <f t="shared" si="2"/>
        <v>100661</v>
      </c>
      <c r="H16" s="332">
        <f>SUM(H9:H15)</f>
        <v>0</v>
      </c>
      <c r="I16" s="332">
        <f>SUM(I9:I15)</f>
        <v>0</v>
      </c>
      <c r="J16" s="325">
        <f t="shared" si="3"/>
        <v>100661</v>
      </c>
      <c r="K16" s="332">
        <f>SUM(K9:K15)</f>
        <v>43662</v>
      </c>
      <c r="L16" s="332">
        <f>SUM(L9:L15)</f>
        <v>3817</v>
      </c>
      <c r="M16" s="332">
        <f>SUM(M9:M15)</f>
        <v>11721</v>
      </c>
      <c r="N16" s="325">
        <f t="shared" si="4"/>
        <v>35758</v>
      </c>
      <c r="O16" s="332">
        <f>SUM(O9:O15)</f>
        <v>0</v>
      </c>
      <c r="P16" s="332">
        <f>SUM(P9:P15)</f>
        <v>0</v>
      </c>
      <c r="Q16" s="325">
        <f t="shared" si="5"/>
        <v>35758</v>
      </c>
      <c r="R16" s="325">
        <f t="shared" si="6"/>
        <v>64903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582</v>
      </c>
      <c r="B17" s="334" t="s">
        <v>583</v>
      </c>
      <c r="C17" s="330" t="s">
        <v>584</v>
      </c>
      <c r="D17" s="335">
        <v>21926</v>
      </c>
      <c r="E17" s="335">
        <v>4262</v>
      </c>
      <c r="F17" s="335">
        <v>1974</v>
      </c>
      <c r="G17" s="325">
        <f t="shared" si="2"/>
        <v>24214</v>
      </c>
      <c r="H17" s="336">
        <v>404</v>
      </c>
      <c r="I17" s="336"/>
      <c r="J17" s="325">
        <f t="shared" si="3"/>
        <v>24618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24618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585</v>
      </c>
      <c r="B18" s="334" t="s">
        <v>586</v>
      </c>
      <c r="C18" s="330" t="s">
        <v>587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588</v>
      </c>
      <c r="B19" s="318" t="s">
        <v>589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559</v>
      </c>
      <c r="B20" s="321" t="s">
        <v>590</v>
      </c>
      <c r="C20" s="322" t="s">
        <v>591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562</v>
      </c>
      <c r="B21" s="321" t="s">
        <v>592</v>
      </c>
      <c r="C21" s="322" t="s">
        <v>593</v>
      </c>
      <c r="D21" s="324">
        <v>261</v>
      </c>
      <c r="E21" s="324">
        <v>19</v>
      </c>
      <c r="F21" s="324">
        <v>23</v>
      </c>
      <c r="G21" s="325">
        <f t="shared" si="2"/>
        <v>257</v>
      </c>
      <c r="H21" s="326"/>
      <c r="I21" s="326"/>
      <c r="J21" s="325">
        <f t="shared" si="3"/>
        <v>257</v>
      </c>
      <c r="K21" s="326">
        <v>226</v>
      </c>
      <c r="L21" s="326">
        <v>11</v>
      </c>
      <c r="M21" s="326">
        <v>22</v>
      </c>
      <c r="N21" s="325">
        <f t="shared" si="4"/>
        <v>215</v>
      </c>
      <c r="O21" s="326"/>
      <c r="P21" s="326"/>
      <c r="Q21" s="325">
        <f t="shared" si="5"/>
        <v>215</v>
      </c>
      <c r="R21" s="325">
        <f t="shared" si="6"/>
        <v>42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565</v>
      </c>
      <c r="B22" s="341" t="s">
        <v>594</v>
      </c>
      <c r="C22" s="322" t="s">
        <v>595</v>
      </c>
      <c r="D22" s="324">
        <v>0</v>
      </c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>
        <v>0</v>
      </c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568</v>
      </c>
      <c r="B23" s="342" t="s">
        <v>578</v>
      </c>
      <c r="C23" s="322" t="s">
        <v>596</v>
      </c>
      <c r="D23" s="324">
        <v>72</v>
      </c>
      <c r="E23" s="324"/>
      <c r="F23" s="324"/>
      <c r="G23" s="325">
        <f t="shared" si="2"/>
        <v>72</v>
      </c>
      <c r="H23" s="326"/>
      <c r="I23" s="326"/>
      <c r="J23" s="325">
        <f t="shared" si="3"/>
        <v>72</v>
      </c>
      <c r="K23" s="326">
        <v>71</v>
      </c>
      <c r="L23" s="326"/>
      <c r="M23" s="326"/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597</v>
      </c>
      <c r="C24" s="343" t="s">
        <v>598</v>
      </c>
      <c r="D24" s="344">
        <f>SUM(D20:D23)</f>
        <v>333</v>
      </c>
      <c r="E24" s="344">
        <f aca="true" t="shared" si="7" ref="E24:P24">SUM(E20:E23)</f>
        <v>19</v>
      </c>
      <c r="F24" s="344">
        <f t="shared" si="7"/>
        <v>23</v>
      </c>
      <c r="G24" s="345">
        <f t="shared" si="2"/>
        <v>329</v>
      </c>
      <c r="H24" s="346">
        <f t="shared" si="7"/>
        <v>0</v>
      </c>
      <c r="I24" s="346">
        <f t="shared" si="7"/>
        <v>0</v>
      </c>
      <c r="J24" s="345">
        <f t="shared" si="3"/>
        <v>329</v>
      </c>
      <c r="K24" s="346">
        <f t="shared" si="7"/>
        <v>297</v>
      </c>
      <c r="L24" s="346">
        <f t="shared" si="7"/>
        <v>11</v>
      </c>
      <c r="M24" s="346">
        <f t="shared" si="7"/>
        <v>22</v>
      </c>
      <c r="N24" s="345">
        <f t="shared" si="4"/>
        <v>286</v>
      </c>
      <c r="O24" s="346">
        <f t="shared" si="7"/>
        <v>0</v>
      </c>
      <c r="P24" s="346">
        <f t="shared" si="7"/>
        <v>0</v>
      </c>
      <c r="Q24" s="345">
        <f t="shared" si="5"/>
        <v>286</v>
      </c>
      <c r="R24" s="345">
        <f t="shared" si="6"/>
        <v>43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599</v>
      </c>
      <c r="B25" s="347" t="s">
        <v>600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559</v>
      </c>
      <c r="B26" s="353" t="s">
        <v>601</v>
      </c>
      <c r="C26" s="354" t="s">
        <v>602</v>
      </c>
      <c r="D26" s="355">
        <f>SUM(D27:D30)</f>
        <v>8</v>
      </c>
      <c r="E26" s="355">
        <f aca="true" t="shared" si="8" ref="E26:P26">SUM(E27:E30)</f>
        <v>0</v>
      </c>
      <c r="F26" s="355">
        <f t="shared" si="8"/>
        <v>0</v>
      </c>
      <c r="G26" s="356">
        <f t="shared" si="2"/>
        <v>8</v>
      </c>
      <c r="H26" s="357">
        <f t="shared" si="8"/>
        <v>2</v>
      </c>
      <c r="I26" s="357">
        <f t="shared" si="8"/>
        <v>0</v>
      </c>
      <c r="J26" s="356">
        <f t="shared" si="3"/>
        <v>10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10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603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604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605</v>
      </c>
      <c r="D29" s="324">
        <v>7</v>
      </c>
      <c r="E29" s="324"/>
      <c r="F29" s="324"/>
      <c r="G29" s="325">
        <f t="shared" si="2"/>
        <v>7</v>
      </c>
      <c r="H29" s="358">
        <v>2</v>
      </c>
      <c r="I29" s="358"/>
      <c r="J29" s="325">
        <f t="shared" si="3"/>
        <v>9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9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606</v>
      </c>
      <c r="D30" s="324"/>
      <c r="E30" s="324"/>
      <c r="F30" s="324"/>
      <c r="G30" s="325">
        <f t="shared" si="2"/>
        <v>0</v>
      </c>
      <c r="H30" s="358"/>
      <c r="I30" s="358"/>
      <c r="J30" s="325">
        <f t="shared" si="3"/>
        <v>0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0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562</v>
      </c>
      <c r="B31" s="353" t="s">
        <v>607</v>
      </c>
      <c r="C31" s="322" t="s">
        <v>608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609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610</v>
      </c>
      <c r="C33" s="322" t="s">
        <v>611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612</v>
      </c>
      <c r="C34" s="322" t="s">
        <v>613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614</v>
      </c>
      <c r="C35" s="322" t="s">
        <v>615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565</v>
      </c>
      <c r="B36" s="341" t="s">
        <v>578</v>
      </c>
      <c r="C36" s="322" t="s">
        <v>616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617</v>
      </c>
      <c r="C37" s="330" t="s">
        <v>618</v>
      </c>
      <c r="D37" s="331">
        <f>D26+D31+D36</f>
        <v>8</v>
      </c>
      <c r="E37" s="331">
        <f aca="true" t="shared" si="12" ref="E37:P37">E26+E31+E36</f>
        <v>0</v>
      </c>
      <c r="F37" s="331">
        <f t="shared" si="12"/>
        <v>0</v>
      </c>
      <c r="G37" s="325">
        <f t="shared" si="2"/>
        <v>8</v>
      </c>
      <c r="H37" s="332">
        <f t="shared" si="12"/>
        <v>2</v>
      </c>
      <c r="I37" s="332">
        <f t="shared" si="12"/>
        <v>0</v>
      </c>
      <c r="J37" s="325">
        <f t="shared" si="3"/>
        <v>10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10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619</v>
      </c>
      <c r="B38" s="333" t="s">
        <v>620</v>
      </c>
      <c r="C38" s="330" t="s">
        <v>621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622</v>
      </c>
      <c r="C39" s="316" t="s">
        <v>623</v>
      </c>
      <c r="D39" s="360">
        <f>D16+D17+D18+D24+D37+D38</f>
        <v>139851</v>
      </c>
      <c r="E39" s="360">
        <f>E16+E17+E18+E24+E37+E38</f>
        <v>6759</v>
      </c>
      <c r="F39" s="360">
        <f aca="true" t="shared" si="13" ref="F39:R39">F16+F17+F18+F24+F37+F38</f>
        <v>21398</v>
      </c>
      <c r="G39" s="360">
        <f t="shared" si="13"/>
        <v>125212</v>
      </c>
      <c r="H39" s="360">
        <f t="shared" si="13"/>
        <v>406</v>
      </c>
      <c r="I39" s="360">
        <f t="shared" si="13"/>
        <v>0</v>
      </c>
      <c r="J39" s="360">
        <f t="shared" si="13"/>
        <v>125618</v>
      </c>
      <c r="K39" s="360">
        <f t="shared" si="13"/>
        <v>43959</v>
      </c>
      <c r="L39" s="360">
        <f t="shared" si="13"/>
        <v>3828</v>
      </c>
      <c r="M39" s="360">
        <f t="shared" si="13"/>
        <v>11743</v>
      </c>
      <c r="N39" s="360">
        <f t="shared" si="13"/>
        <v>36044</v>
      </c>
      <c r="O39" s="360">
        <f t="shared" si="13"/>
        <v>0</v>
      </c>
      <c r="P39" s="360">
        <f t="shared" si="13"/>
        <v>0</v>
      </c>
      <c r="Q39" s="360">
        <f t="shared" si="13"/>
        <v>36044</v>
      </c>
      <c r="R39" s="360">
        <f t="shared" si="13"/>
        <v>89574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624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625</v>
      </c>
      <c r="C43" s="364"/>
      <c r="D43" s="365"/>
      <c r="E43" s="365"/>
      <c r="F43" s="365"/>
      <c r="G43" s="307"/>
      <c r="H43" s="306" t="s">
        <v>626</v>
      </c>
      <c r="I43" s="306"/>
      <c r="J43" s="306"/>
      <c r="K43" s="307"/>
      <c r="L43" s="307"/>
      <c r="M43" s="307"/>
      <c r="N43" s="307"/>
      <c r="O43" s="307"/>
      <c r="P43" s="306" t="s">
        <v>627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4">
      <selection activeCell="D30" sqref="D30"/>
    </sheetView>
  </sheetViews>
  <sheetFormatPr defaultColWidth="11.00390625" defaultRowHeight="12" customHeight="1"/>
  <cols>
    <col min="1" max="1" width="45.375" style="304" customWidth="1"/>
    <col min="2" max="2" width="8.25390625" style="366" customWidth="1"/>
    <col min="3" max="3" width="14.50390625" style="304" customWidth="1"/>
    <col min="4" max="4" width="13.00390625" style="304" customWidth="1"/>
    <col min="5" max="5" width="13.125" style="304" customWidth="1"/>
    <col min="6" max="6" width="14.875" style="304" customWidth="1"/>
    <col min="7" max="26" width="0" style="304" hidden="1" customWidth="1"/>
    <col min="27" max="16384" width="10.75390625" style="304" customWidth="1"/>
  </cols>
  <sheetData>
    <row r="1" spans="1:15" ht="24" customHeight="1">
      <c r="A1" s="367" t="s">
        <v>628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392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5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629</v>
      </c>
      <c r="B5" s="385"/>
      <c r="C5" s="386"/>
      <c r="D5" s="386"/>
      <c r="E5" s="387" t="s">
        <v>630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475</v>
      </c>
      <c r="B6" s="390" t="s">
        <v>8</v>
      </c>
      <c r="C6" s="391" t="s">
        <v>631</v>
      </c>
      <c r="D6" s="392" t="s">
        <v>632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633</v>
      </c>
      <c r="E7" s="397" t="s">
        <v>634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635</v>
      </c>
      <c r="B9" s="398" t="s">
        <v>636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637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638</v>
      </c>
      <c r="B11" s="405" t="s">
        <v>639</v>
      </c>
      <c r="C11" s="406">
        <f>SUM(C12:C14)</f>
        <v>2885</v>
      </c>
      <c r="D11" s="406">
        <f>SUM(D12:D14)</f>
        <v>0</v>
      </c>
      <c r="E11" s="400">
        <f>SUM(E12:E14)</f>
        <v>2885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640</v>
      </c>
      <c r="B12" s="405" t="s">
        <v>641</v>
      </c>
      <c r="C12" s="399">
        <v>2885</v>
      </c>
      <c r="D12" s="399"/>
      <c r="E12" s="400">
        <f aca="true" t="shared" si="0" ref="E12:E42">C12-D12</f>
        <v>2885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642</v>
      </c>
      <c r="B13" s="405" t="s">
        <v>643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644</v>
      </c>
      <c r="B14" s="405" t="s">
        <v>645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646</v>
      </c>
      <c r="B15" s="405" t="s">
        <v>647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648</v>
      </c>
      <c r="B16" s="405" t="s">
        <v>649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650</v>
      </c>
      <c r="B17" s="405" t="s">
        <v>651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644</v>
      </c>
      <c r="B18" s="405" t="s">
        <v>652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653</v>
      </c>
      <c r="B19" s="398" t="s">
        <v>654</v>
      </c>
      <c r="C19" s="403">
        <f>C11+C15+C16</f>
        <v>2885</v>
      </c>
      <c r="D19" s="403">
        <f>D11+D15+D16</f>
        <v>0</v>
      </c>
      <c r="E19" s="408">
        <f>E11+E15+E16</f>
        <v>2885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655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656</v>
      </c>
      <c r="B21" s="398" t="s">
        <v>657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658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659</v>
      </c>
      <c r="B24" s="405" t="s">
        <v>660</v>
      </c>
      <c r="C24" s="406">
        <f>SUM(C25:C27)</f>
        <v>19068</v>
      </c>
      <c r="D24" s="406">
        <f>SUM(D25:D27)</f>
        <v>19068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661</v>
      </c>
      <c r="B25" s="405" t="s">
        <v>662</v>
      </c>
      <c r="C25" s="399">
        <v>1036</v>
      </c>
      <c r="D25" s="399">
        <v>1036</v>
      </c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663</v>
      </c>
      <c r="B26" s="405" t="s">
        <v>664</v>
      </c>
      <c r="C26" s="399">
        <v>18032</v>
      </c>
      <c r="D26" s="399">
        <v>18032</v>
      </c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665</v>
      </c>
      <c r="B27" s="405" t="s">
        <v>666</v>
      </c>
      <c r="C27" s="399"/>
      <c r="D27" s="399"/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667</v>
      </c>
      <c r="B28" s="405" t="s">
        <v>668</v>
      </c>
      <c r="C28" s="399">
        <v>1626</v>
      </c>
      <c r="D28" s="399">
        <v>1626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669</v>
      </c>
      <c r="B29" s="405" t="s">
        <v>670</v>
      </c>
      <c r="C29" s="399">
        <v>4695</v>
      </c>
      <c r="D29" s="399">
        <v>4695</v>
      </c>
      <c r="E29" s="400">
        <f t="shared" si="0"/>
        <v>0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671</v>
      </c>
      <c r="B30" s="405" t="s">
        <v>672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673</v>
      </c>
      <c r="B31" s="405" t="s">
        <v>674</v>
      </c>
      <c r="C31" s="399">
        <v>473</v>
      </c>
      <c r="D31" s="399">
        <v>473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675</v>
      </c>
      <c r="B32" s="405" t="s">
        <v>676</v>
      </c>
      <c r="C32" s="399">
        <v>1593</v>
      </c>
      <c r="D32" s="399">
        <v>1593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677</v>
      </c>
      <c r="B33" s="405" t="s">
        <v>678</v>
      </c>
      <c r="C33" s="410">
        <f>SUM(C34:C37)</f>
        <v>177</v>
      </c>
      <c r="D33" s="410">
        <f>SUM(D34:D37)</f>
        <v>177</v>
      </c>
      <c r="E33" s="411">
        <f>SUM(E34:E37)</f>
        <v>0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679</v>
      </c>
      <c r="B34" s="405" t="s">
        <v>680</v>
      </c>
      <c r="C34" s="399"/>
      <c r="D34" s="399"/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681</v>
      </c>
      <c r="B35" s="405" t="s">
        <v>682</v>
      </c>
      <c r="C35" s="399">
        <v>177</v>
      </c>
      <c r="D35" s="399">
        <v>177</v>
      </c>
      <c r="E35" s="400">
        <f t="shared" si="0"/>
        <v>0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683</v>
      </c>
      <c r="B36" s="405" t="s">
        <v>684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685</v>
      </c>
      <c r="B37" s="405" t="s">
        <v>686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687</v>
      </c>
      <c r="B38" s="405" t="s">
        <v>688</v>
      </c>
      <c r="C38" s="406">
        <f>SUM(C39:C42)</f>
        <v>270</v>
      </c>
      <c r="D38" s="410">
        <f>SUM(D39:D42)</f>
        <v>270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689</v>
      </c>
      <c r="B39" s="405" t="s">
        <v>690</v>
      </c>
      <c r="C39" s="399">
        <v>57</v>
      </c>
      <c r="D39" s="399">
        <v>57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691</v>
      </c>
      <c r="B40" s="405" t="s">
        <v>692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693</v>
      </c>
      <c r="B41" s="405" t="s">
        <v>694</v>
      </c>
      <c r="C41" s="399">
        <v>36</v>
      </c>
      <c r="D41" s="399">
        <v>36</v>
      </c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695</v>
      </c>
      <c r="B42" s="405" t="s">
        <v>696</v>
      </c>
      <c r="C42" s="399">
        <v>177</v>
      </c>
      <c r="D42" s="399">
        <v>177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697</v>
      </c>
      <c r="B43" s="398" t="s">
        <v>698</v>
      </c>
      <c r="C43" s="403">
        <f>C24+C28+C29+C31+C30+C32+C33+C38</f>
        <v>27902</v>
      </c>
      <c r="D43" s="403">
        <f>D24+D28+D29+D31+D30+D32+D33+D38</f>
        <v>27902</v>
      </c>
      <c r="E43" s="408">
        <f>E24+E28+E29+E31+E30+E32+E33+E38</f>
        <v>0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699</v>
      </c>
      <c r="B44" s="402" t="s">
        <v>700</v>
      </c>
      <c r="C44" s="412">
        <f>C43+C21+C19+C9</f>
        <v>30787</v>
      </c>
      <c r="D44" s="412">
        <f>D43+D21+D19+D9</f>
        <v>27902</v>
      </c>
      <c r="E44" s="408">
        <f>E43+E21+E19+E9</f>
        <v>2885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701</v>
      </c>
      <c r="B47" s="414"/>
      <c r="C47" s="417"/>
      <c r="D47" s="417"/>
      <c r="E47" s="417"/>
      <c r="F47" s="393" t="s">
        <v>280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475</v>
      </c>
      <c r="B48" s="390" t="s">
        <v>8</v>
      </c>
      <c r="C48" s="418" t="s">
        <v>702</v>
      </c>
      <c r="D48" s="392" t="s">
        <v>703</v>
      </c>
      <c r="E48" s="392"/>
      <c r="F48" s="392" t="s">
        <v>704</v>
      </c>
    </row>
    <row r="49" spans="1:6" s="315" customFormat="1" ht="12" customHeight="1">
      <c r="A49" s="389"/>
      <c r="B49" s="395"/>
      <c r="C49" s="418"/>
      <c r="D49" s="396" t="s">
        <v>633</v>
      </c>
      <c r="E49" s="396" t="s">
        <v>634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705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706</v>
      </c>
      <c r="B52" s="405" t="s">
        <v>707</v>
      </c>
      <c r="C52" s="412">
        <f>SUM(C53:C55)</f>
        <v>2030</v>
      </c>
      <c r="D52" s="412">
        <f>SUM(D53:D55)</f>
        <v>0</v>
      </c>
      <c r="E52" s="406">
        <f>C52-D52</f>
        <v>2030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708</v>
      </c>
      <c r="B53" s="405" t="s">
        <v>709</v>
      </c>
      <c r="C53" s="399">
        <v>2030</v>
      </c>
      <c r="D53" s="399"/>
      <c r="E53" s="406">
        <f>C53-D53</f>
        <v>2030</v>
      </c>
      <c r="F53" s="399">
        <v>0</v>
      </c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710</v>
      </c>
      <c r="B54" s="405" t="s">
        <v>711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695</v>
      </c>
      <c r="B55" s="405" t="s">
        <v>712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713</v>
      </c>
      <c r="B56" s="405" t="s">
        <v>714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715</v>
      </c>
      <c r="B57" s="405" t="s">
        <v>716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717</v>
      </c>
      <c r="B58" s="405" t="s">
        <v>718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719</v>
      </c>
      <c r="B59" s="405" t="s">
        <v>720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717</v>
      </c>
      <c r="B60" s="405" t="s">
        <v>721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722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723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724</v>
      </c>
      <c r="B63" s="405" t="s">
        <v>725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726</v>
      </c>
      <c r="B64" s="405" t="s">
        <v>727</v>
      </c>
      <c r="C64" s="399">
        <v>306</v>
      </c>
      <c r="D64" s="399"/>
      <c r="E64" s="406">
        <f t="shared" si="1"/>
        <v>306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728</v>
      </c>
      <c r="B65" s="405" t="s">
        <v>729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730</v>
      </c>
      <c r="B66" s="398" t="s">
        <v>731</v>
      </c>
      <c r="C66" s="412">
        <f>C52+C56+C61+C62+C63+C64</f>
        <v>2336</v>
      </c>
      <c r="D66" s="412">
        <f>D52+D56+D61+D62+D63+D64</f>
        <v>0</v>
      </c>
      <c r="E66" s="406">
        <f t="shared" si="1"/>
        <v>2336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732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733</v>
      </c>
      <c r="B68" s="426" t="s">
        <v>734</v>
      </c>
      <c r="C68" s="399">
        <v>4119</v>
      </c>
      <c r="D68" s="399"/>
      <c r="E68" s="406">
        <f t="shared" si="1"/>
        <v>4119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735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706</v>
      </c>
      <c r="B71" s="405" t="s">
        <v>736</v>
      </c>
      <c r="C71" s="410">
        <f>SUM(C72:C74)</f>
        <v>255</v>
      </c>
      <c r="D71" s="410">
        <f>SUM(D72:D74)</f>
        <v>255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737</v>
      </c>
      <c r="B72" s="405" t="s">
        <v>738</v>
      </c>
      <c r="C72" s="399">
        <v>255</v>
      </c>
      <c r="D72" s="399">
        <v>255</v>
      </c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739</v>
      </c>
      <c r="B73" s="405" t="s">
        <v>740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741</v>
      </c>
      <c r="B74" s="405" t="s">
        <v>742</v>
      </c>
      <c r="C74" s="399"/>
      <c r="D74" s="399"/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713</v>
      </c>
      <c r="B75" s="405" t="s">
        <v>743</v>
      </c>
      <c r="C75" s="412">
        <f>C76+C78</f>
        <v>38308</v>
      </c>
      <c r="D75" s="412">
        <f>D76+D78</f>
        <v>38308</v>
      </c>
      <c r="E75" s="412">
        <f>E76+E78</f>
        <v>0</v>
      </c>
      <c r="F75" s="412">
        <f>F76+F78</f>
        <v>29921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744</v>
      </c>
      <c r="B76" s="405" t="s">
        <v>745</v>
      </c>
      <c r="C76" s="399">
        <v>38308</v>
      </c>
      <c r="D76" s="399">
        <v>38308</v>
      </c>
      <c r="E76" s="406">
        <f t="shared" si="1"/>
        <v>0</v>
      </c>
      <c r="F76" s="399">
        <v>29921</v>
      </c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746</v>
      </c>
      <c r="B77" s="405" t="s">
        <v>747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748</v>
      </c>
      <c r="B78" s="405" t="s">
        <v>749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717</v>
      </c>
      <c r="B79" s="405" t="s">
        <v>750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751</v>
      </c>
      <c r="B80" s="405" t="s">
        <v>752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753</v>
      </c>
      <c r="B81" s="405" t="s">
        <v>754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755</v>
      </c>
      <c r="B82" s="405" t="s">
        <v>756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757</v>
      </c>
      <c r="B83" s="405" t="s">
        <v>758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759</v>
      </c>
      <c r="B84" s="405" t="s">
        <v>760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761</v>
      </c>
      <c r="B85" s="405" t="s">
        <v>762</v>
      </c>
      <c r="C85" s="403">
        <f>SUM(C86:C90)+C94</f>
        <v>11836</v>
      </c>
      <c r="D85" s="403">
        <f>SUM(D86:D90)+D94</f>
        <v>11836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763</v>
      </c>
      <c r="B86" s="405" t="s">
        <v>764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765</v>
      </c>
      <c r="B87" s="405" t="s">
        <v>766</v>
      </c>
      <c r="C87" s="399">
        <v>7831</v>
      </c>
      <c r="D87" s="399">
        <v>7831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767</v>
      </c>
      <c r="B88" s="405" t="s">
        <v>768</v>
      </c>
      <c r="C88" s="399">
        <v>323</v>
      </c>
      <c r="D88" s="399">
        <v>323</v>
      </c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769</v>
      </c>
      <c r="B89" s="405" t="s">
        <v>770</v>
      </c>
      <c r="C89" s="399">
        <v>448</v>
      </c>
      <c r="D89" s="399">
        <v>448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771</v>
      </c>
      <c r="B90" s="405" t="s">
        <v>772</v>
      </c>
      <c r="C90" s="412">
        <f>SUM(C91:C93)</f>
        <v>3150</v>
      </c>
      <c r="D90" s="412">
        <f>SUM(D91:D93)</f>
        <v>3150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773</v>
      </c>
      <c r="B91" s="405" t="s">
        <v>774</v>
      </c>
      <c r="C91" s="399">
        <v>264</v>
      </c>
      <c r="D91" s="399">
        <v>264</v>
      </c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681</v>
      </c>
      <c r="B92" s="405" t="s">
        <v>775</v>
      </c>
      <c r="C92" s="399">
        <v>1797</v>
      </c>
      <c r="D92" s="399">
        <v>1797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685</v>
      </c>
      <c r="B93" s="405" t="s">
        <v>776</v>
      </c>
      <c r="C93" s="399">
        <v>1089</v>
      </c>
      <c r="D93" s="399">
        <v>1089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777</v>
      </c>
      <c r="B94" s="405" t="s">
        <v>778</v>
      </c>
      <c r="C94" s="399">
        <v>84</v>
      </c>
      <c r="D94" s="399">
        <v>84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779</v>
      </c>
      <c r="B95" s="405" t="s">
        <v>780</v>
      </c>
      <c r="C95" s="399">
        <v>157</v>
      </c>
      <c r="D95" s="399">
        <v>157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781</v>
      </c>
      <c r="B96" s="426" t="s">
        <v>782</v>
      </c>
      <c r="C96" s="403">
        <f>C85+C80+C75+C71+C95</f>
        <v>50556</v>
      </c>
      <c r="D96" s="403">
        <f>D85+D80+D75+D71+D95</f>
        <v>50556</v>
      </c>
      <c r="E96" s="403">
        <f>E85+E80+E75+E71+E95</f>
        <v>0</v>
      </c>
      <c r="F96" s="403">
        <f>F85+F80+F75+F71+F95</f>
        <v>29921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783</v>
      </c>
      <c r="B97" s="402" t="s">
        <v>784</v>
      </c>
      <c r="C97" s="403">
        <f>C96+C68+C66</f>
        <v>57011</v>
      </c>
      <c r="D97" s="403">
        <f>D96+D68+D66</f>
        <v>50556</v>
      </c>
      <c r="E97" s="403">
        <f>E96+E68+E66</f>
        <v>6455</v>
      </c>
      <c r="F97" s="403">
        <f>F96+F68+F66</f>
        <v>29921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785</v>
      </c>
      <c r="B99" s="430"/>
      <c r="C99" s="428"/>
      <c r="D99" s="428"/>
      <c r="E99" s="428"/>
      <c r="F99" s="431" t="s">
        <v>540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475</v>
      </c>
      <c r="B100" s="402" t="s">
        <v>476</v>
      </c>
      <c r="C100" s="392" t="s">
        <v>786</v>
      </c>
      <c r="D100" s="392" t="s">
        <v>787</v>
      </c>
      <c r="E100" s="392" t="s">
        <v>788</v>
      </c>
      <c r="F100" s="392" t="s">
        <v>789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790</v>
      </c>
      <c r="B102" s="405" t="s">
        <v>791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792</v>
      </c>
      <c r="B103" s="405" t="s">
        <v>793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794</v>
      </c>
      <c r="B104" s="405" t="s">
        <v>795</v>
      </c>
      <c r="C104" s="399">
        <v>410</v>
      </c>
      <c r="D104" s="399">
        <v>38</v>
      </c>
      <c r="E104" s="399"/>
      <c r="F104" s="434">
        <f>C104+D104-E104</f>
        <v>448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796</v>
      </c>
      <c r="B105" s="402" t="s">
        <v>797</v>
      </c>
      <c r="C105" s="412">
        <f>SUM(C102:C104)</f>
        <v>410</v>
      </c>
      <c r="D105" s="412">
        <f>SUM(D102:D104)</f>
        <v>38</v>
      </c>
      <c r="E105" s="412">
        <f>SUM(E102:E104)</f>
        <v>0</v>
      </c>
      <c r="F105" s="412">
        <f>SUM(F102:F104)</f>
        <v>448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798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799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800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2">
      <selection activeCell="A6" sqref="A6"/>
    </sheetView>
  </sheetViews>
  <sheetFormatPr defaultColWidth="11.00390625" defaultRowHeight="12" customHeight="1"/>
  <cols>
    <col min="1" max="1" width="52.75390625" style="442" customWidth="1"/>
    <col min="2" max="2" width="9.125" style="443" customWidth="1"/>
    <col min="3" max="3" width="12.875" style="442" customWidth="1"/>
    <col min="4" max="4" width="11.875" style="442" customWidth="1"/>
    <col min="5" max="5" width="12.875" style="442" customWidth="1"/>
    <col min="6" max="6" width="11.375" style="442" customWidth="1"/>
    <col min="7" max="7" width="12.375" style="442" customWidth="1"/>
    <col min="8" max="8" width="22.50390625" style="442" customWidth="1"/>
    <col min="9" max="9" width="16.75390625" style="442" customWidth="1"/>
    <col min="10" max="16384" width="10.7539062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801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802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392</v>
      </c>
      <c r="B4" s="378"/>
      <c r="C4" s="449"/>
      <c r="D4" s="449"/>
      <c r="E4" s="449"/>
      <c r="F4" s="449"/>
      <c r="G4" s="449"/>
      <c r="H4" s="10" t="s">
        <v>393</v>
      </c>
      <c r="I4" s="449" t="s">
        <v>803</v>
      </c>
    </row>
    <row r="5" spans="1:9" ht="15" customHeight="1">
      <c r="A5" s="310" t="s">
        <v>538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804</v>
      </c>
    </row>
    <row r="7" spans="1:9" s="454" customFormat="1" ht="12" customHeight="1">
      <c r="A7" s="451" t="s">
        <v>475</v>
      </c>
      <c r="B7" s="452"/>
      <c r="C7" s="453" t="s">
        <v>805</v>
      </c>
      <c r="D7" s="453"/>
      <c r="E7" s="453"/>
      <c r="F7" s="453" t="s">
        <v>806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807</v>
      </c>
      <c r="D8" s="456" t="s">
        <v>808</v>
      </c>
      <c r="E8" s="456" t="s">
        <v>809</v>
      </c>
      <c r="F8" s="457" t="s">
        <v>810</v>
      </c>
      <c r="G8" s="458" t="s">
        <v>811</v>
      </c>
      <c r="H8" s="458"/>
      <c r="I8" s="458" t="s">
        <v>812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551</v>
      </c>
      <c r="H9" s="453" t="s">
        <v>552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813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814</v>
      </c>
      <c r="B12" s="468" t="s">
        <v>815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816</v>
      </c>
      <c r="B13" s="468" t="s">
        <v>817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612</v>
      </c>
      <c r="B14" s="468" t="s">
        <v>818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819</v>
      </c>
      <c r="B15" s="468" t="s">
        <v>820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821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580</v>
      </c>
      <c r="B17" s="474" t="s">
        <v>822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823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814</v>
      </c>
      <c r="B19" s="468" t="s">
        <v>824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825</v>
      </c>
      <c r="B20" s="468" t="s">
        <v>826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827</v>
      </c>
      <c r="B21" s="468" t="s">
        <v>828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829</v>
      </c>
      <c r="B22" s="468" t="s">
        <v>830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831</v>
      </c>
      <c r="B23" s="468" t="s">
        <v>832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833</v>
      </c>
      <c r="B24" s="468" t="s">
        <v>834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835</v>
      </c>
      <c r="B25" s="479" t="s">
        <v>836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837</v>
      </c>
      <c r="B26" s="474" t="s">
        <v>838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839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389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53">
      <selection activeCell="C117" sqref="C117"/>
    </sheetView>
  </sheetViews>
  <sheetFormatPr defaultColWidth="11.00390625" defaultRowHeight="12.75" customHeight="1"/>
  <cols>
    <col min="1" max="1" width="42.00390625" style="490" customWidth="1"/>
    <col min="2" max="2" width="8.125" style="491" customWidth="1"/>
    <col min="3" max="3" width="19.75390625" style="490" customWidth="1"/>
    <col min="4" max="4" width="20.125" style="490" customWidth="1"/>
    <col min="5" max="5" width="23.75390625" style="490" customWidth="1"/>
    <col min="6" max="6" width="19.75390625" style="490" customWidth="1"/>
    <col min="7" max="16384" width="10.7539062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840</v>
      </c>
      <c r="B2" s="494"/>
      <c r="C2" s="494"/>
      <c r="D2" s="494"/>
      <c r="E2" s="494"/>
      <c r="F2" s="494"/>
    </row>
    <row r="3" spans="1:6" ht="12.75" customHeight="1">
      <c r="A3" s="494" t="s">
        <v>841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842</v>
      </c>
      <c r="B5" s="496"/>
      <c r="C5" s="495"/>
      <c r="D5" s="495"/>
      <c r="E5" s="115" t="s">
        <v>393</v>
      </c>
      <c r="F5" s="495"/>
    </row>
    <row r="6" spans="1:13" ht="15" customHeight="1">
      <c r="A6" s="498" t="s">
        <v>843</v>
      </c>
      <c r="B6" s="499"/>
      <c r="C6" s="500"/>
      <c r="D6" s="500"/>
      <c r="E6" s="114" t="s">
        <v>844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280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845</v>
      </c>
      <c r="B8" s="506" t="s">
        <v>8</v>
      </c>
      <c r="C8" s="507" t="s">
        <v>846</v>
      </c>
      <c r="D8" s="507" t="s">
        <v>847</v>
      </c>
      <c r="E8" s="507" t="s">
        <v>848</v>
      </c>
      <c r="F8" s="507" t="s">
        <v>849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850</v>
      </c>
      <c r="B10" s="511"/>
      <c r="C10" s="512"/>
      <c r="D10" s="512"/>
      <c r="E10" s="512"/>
      <c r="F10" s="512"/>
    </row>
    <row r="11" spans="1:6" ht="18" customHeight="1">
      <c r="A11" s="513" t="s">
        <v>851</v>
      </c>
      <c r="B11" s="514"/>
      <c r="C11" s="512"/>
      <c r="D11" s="512"/>
      <c r="E11" s="512"/>
      <c r="F11" s="512"/>
    </row>
    <row r="12" spans="1:6" ht="14.25" customHeight="1">
      <c r="A12" s="513" t="s">
        <v>852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853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565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568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580</v>
      </c>
      <c r="B27" s="518" t="s">
        <v>854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855</v>
      </c>
      <c r="B28" s="521"/>
      <c r="C28" s="512"/>
      <c r="D28" s="512"/>
      <c r="E28" s="512"/>
      <c r="F28" s="519"/>
    </row>
    <row r="29" spans="1:6" ht="12.75" customHeight="1">
      <c r="A29" s="513" t="s">
        <v>559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562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565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568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837</v>
      </c>
      <c r="B44" s="518" t="s">
        <v>856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857</v>
      </c>
      <c r="B45" s="521"/>
      <c r="C45" s="512"/>
      <c r="D45" s="512"/>
      <c r="E45" s="512"/>
      <c r="F45" s="519"/>
    </row>
    <row r="46" spans="1:6" ht="12.75" customHeight="1">
      <c r="A46" s="513" t="s">
        <v>559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562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565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568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858</v>
      </c>
      <c r="B61" s="518" t="s">
        <v>859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860</v>
      </c>
      <c r="B62" s="521"/>
      <c r="C62" s="512"/>
      <c r="D62" s="512"/>
      <c r="E62" s="512"/>
      <c r="F62" s="519"/>
    </row>
    <row r="63" spans="1:6" ht="12.75" customHeight="1">
      <c r="A63" s="513" t="s">
        <v>559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562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565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568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597</v>
      </c>
      <c r="B78" s="518" t="s">
        <v>861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862</v>
      </c>
      <c r="B79" s="518" t="s">
        <v>863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864</v>
      </c>
      <c r="B80" s="518"/>
      <c r="C80" s="512"/>
      <c r="D80" s="512"/>
      <c r="E80" s="512"/>
      <c r="F80" s="519"/>
    </row>
    <row r="81" spans="1:6" ht="14.25" customHeight="1">
      <c r="A81" s="513" t="s">
        <v>851</v>
      </c>
      <c r="B81" s="521"/>
      <c r="C81" s="512"/>
      <c r="D81" s="512"/>
      <c r="E81" s="512"/>
      <c r="F81" s="519"/>
    </row>
    <row r="82" spans="1:6" ht="12.75" customHeight="1">
      <c r="A82" s="513" t="s">
        <v>852</v>
      </c>
      <c r="B82" s="521"/>
      <c r="C82" s="515">
        <v>1</v>
      </c>
      <c r="D82" s="515">
        <v>100</v>
      </c>
      <c r="E82" s="515"/>
      <c r="F82" s="516">
        <f>C82-E82</f>
        <v>1</v>
      </c>
    </row>
    <row r="83" spans="1:6" ht="12.75" customHeight="1">
      <c r="A83" s="513" t="s">
        <v>853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565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568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580</v>
      </c>
      <c r="B97" s="518" t="s">
        <v>865</v>
      </c>
      <c r="C97" s="512">
        <f>SUM(C82:C96)</f>
        <v>1</v>
      </c>
      <c r="D97" s="512"/>
      <c r="E97" s="512">
        <f>SUM(E82:E96)</f>
        <v>0</v>
      </c>
      <c r="F97" s="519">
        <f>SUM(F82:F96)</f>
        <v>1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855</v>
      </c>
      <c r="B98" s="521"/>
      <c r="C98" s="512"/>
      <c r="D98" s="512"/>
      <c r="E98" s="512"/>
      <c r="F98" s="519"/>
    </row>
    <row r="99" spans="1:6" ht="12.75" customHeight="1">
      <c r="A99" s="513" t="s">
        <v>559</v>
      </c>
      <c r="B99" s="521"/>
      <c r="C99" s="515"/>
      <c r="D99" s="515"/>
      <c r="E99" s="515"/>
      <c r="F99" s="516">
        <f>C99-E99</f>
        <v>0</v>
      </c>
    </row>
    <row r="100" spans="1:6" ht="12.75" customHeight="1">
      <c r="A100" s="513" t="s">
        <v>562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565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568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837</v>
      </c>
      <c r="B114" s="518" t="s">
        <v>866</v>
      </c>
      <c r="C114" s="512">
        <f>SUM(C99:C113)</f>
        <v>0</v>
      </c>
      <c r="D114" s="512"/>
      <c r="E114" s="512">
        <f>SUM(E99:E113)</f>
        <v>0</v>
      </c>
      <c r="F114" s="519">
        <f>SUM(F99:F113)</f>
        <v>0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857</v>
      </c>
      <c r="B115" s="521"/>
      <c r="C115" s="512"/>
      <c r="D115" s="512"/>
      <c r="E115" s="512"/>
      <c r="F115" s="519"/>
    </row>
    <row r="116" spans="1:6" ht="12.75" customHeight="1">
      <c r="A116" s="513" t="s">
        <v>559</v>
      </c>
      <c r="B116" s="521"/>
      <c r="C116" s="515">
        <v>7</v>
      </c>
      <c r="D116" s="515">
        <v>50</v>
      </c>
      <c r="E116" s="515"/>
      <c r="F116" s="516">
        <f>C116-E116</f>
        <v>7</v>
      </c>
    </row>
    <row r="117" spans="1:6" ht="12.75" customHeight="1">
      <c r="A117" s="513" t="s">
        <v>562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565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568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858</v>
      </c>
      <c r="B131" s="518" t="s">
        <v>867</v>
      </c>
      <c r="C131" s="512">
        <f>SUM(C116:C130)</f>
        <v>7</v>
      </c>
      <c r="D131" s="512"/>
      <c r="E131" s="512">
        <f>SUM(E116:E130)</f>
        <v>0</v>
      </c>
      <c r="F131" s="519">
        <f>SUM(F116:F130)</f>
        <v>7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860</v>
      </c>
      <c r="B132" s="521"/>
      <c r="C132" s="512"/>
      <c r="D132" s="512"/>
      <c r="E132" s="512"/>
      <c r="F132" s="519"/>
    </row>
    <row r="133" spans="1:6" ht="12.75" customHeight="1">
      <c r="A133" s="513" t="s">
        <v>559</v>
      </c>
      <c r="B133" s="521"/>
      <c r="C133" s="515"/>
      <c r="D133" s="515"/>
      <c r="E133" s="515"/>
      <c r="F133" s="516">
        <f>C133-E133</f>
        <v>0</v>
      </c>
    </row>
    <row r="134" spans="1:6" ht="12.75" customHeight="1">
      <c r="A134" s="513" t="s">
        <v>562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565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568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597</v>
      </c>
      <c r="B148" s="518" t="s">
        <v>868</v>
      </c>
      <c r="C148" s="512">
        <f>SUM(C133:C147)</f>
        <v>0</v>
      </c>
      <c r="D148" s="512"/>
      <c r="E148" s="512">
        <f>SUM(E133:E147)</f>
        <v>0</v>
      </c>
      <c r="F148" s="519">
        <f>SUM(F133:F147)</f>
        <v>0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869</v>
      </c>
      <c r="B149" s="518" t="s">
        <v>870</v>
      </c>
      <c r="C149" s="512">
        <f>C148+C131+C114+C97</f>
        <v>8</v>
      </c>
      <c r="D149" s="512"/>
      <c r="E149" s="512">
        <f>E148+E131+E114+E97</f>
        <v>0</v>
      </c>
      <c r="F149" s="519">
        <f>F148+F131+F114+F97</f>
        <v>8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871</v>
      </c>
      <c r="B151" s="527"/>
      <c r="C151" s="526" t="s">
        <v>872</v>
      </c>
      <c r="D151" s="528"/>
      <c r="E151" s="526" t="s">
        <v>873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2015-03-27T05:17:27Z</cp:lastPrinted>
  <dcterms:created xsi:type="dcterms:W3CDTF">2000-06-29T09:02:40Z</dcterms:created>
  <dcterms:modified xsi:type="dcterms:W3CDTF">2015-03-30T09:33:46Z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